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30" firstSheet="2" activeTab="2"/>
  </bookViews>
  <sheets>
    <sheet name="GENERAL" sheetId="1" state="hidden" r:id="rId1"/>
    <sheet name="AVANCE A JUNIO 30" sheetId="2" state="hidden" r:id="rId2"/>
    <sheet name="Seguimiento a 30 junio"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<sst xmlns="http://schemas.openxmlformats.org/spreadsheetml/2006/main" count="3352" uniqueCount="1410">
  <si>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</si>
  <si>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</si>
  <si>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</si>
  <si>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</si>
  <si>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</si>
  <si>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</si>
  <si>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</si>
  <si>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</si>
  <si>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</si>
  <si>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</si>
  <si>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</si>
  <si>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</si>
  <si>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</si>
  <si>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</si>
  <si>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</si>
  <si>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</si>
  <si>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</si>
  <si>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</si>
  <si>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</si>
  <si>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</si>
  <si>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</si>
  <si>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</si>
  <si>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</si>
  <si>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</si>
  <si>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</si>
  <si>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</si>
  <si>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</si>
  <si>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</si>
  <si>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</si>
  <si>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</si>
  <si>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</si>
  <si>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</si>
  <si>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</si>
  <si>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</si>
  <si>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</si>
  <si>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</si>
  <si>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</si>
  <si>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</si>
  <si>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</si>
  <si>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</si>
  <si>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</si>
  <si>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</si>
  <si>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</si>
  <si>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</si>
  <si>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</si>
  <si>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</si>
  <si>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</si>
  <si>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</si>
  <si>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</si>
  <si>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</si>
  <si>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</si>
  <si>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</si>
  <si>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</si>
  <si>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</si>
  <si>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</si>
  <si>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</si>
  <si>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</si>
  <si>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</si>
  <si>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</si>
  <si>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</si>
  <si>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</si>
  <si>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</si>
  <si>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</si>
  <si>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</si>
  <si>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</si>
  <si>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</si>
  <si>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</si>
  <si>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</si>
  <si>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</si>
  <si>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</si>
  <si>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</si>
  <si>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</si>
  <si>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</si>
  <si>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</si>
  <si>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</si>
  <si>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</si>
  <si>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</si>
  <si>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</si>
  <si>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</si>
  <si>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</si>
  <si>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</si>
  <si>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</si>
  <si>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</si>
  <si>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</si>
  <si>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</si>
  <si>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</si>
  <si>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</si>
  <si>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</si>
  <si>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</si>
  <si>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</si>
  <si>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</si>
  <si>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</si>
  <si>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</si>
  <si>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</si>
  <si>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</si>
  <si>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</si>
  <si>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</si>
  <si>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</si>
  <si>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</si>
  <si>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</si>
  <si>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</si>
  <si>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</si>
  <si>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</si>
  <si>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</si>
  <si>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</si>
  <si>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</si>
  <si>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</si>
  <si>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</si>
  <si>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</si>
  <si>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</si>
  <si>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</si>
  <si>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</si>
  <si>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</si>
  <si>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</si>
  <si>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</si>
  <si>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</si>
  <si>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</si>
  <si>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</si>
  <si>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</si>
  <si>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</si>
  <si>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</si>
  <si>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</si>
  <si>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</si>
  <si>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</si>
  <si>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</si>
  <si>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</si>
  <si>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</si>
  <si>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</si>
  <si>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</si>
  <si>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</si>
  <si>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</si>
  <si>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</si>
  <si>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</si>
  <si>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</si>
  <si>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</si>
  <si>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</si>
  <si>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</si>
  <si>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</si>
  <si>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</si>
  <si>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</si>
  <si>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</si>
  <si>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</si>
  <si>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</si>
  <si>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</si>
  <si>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</si>
  <si>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</si>
  <si>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</si>
  <si>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</si>
  <si>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</si>
  <si>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</si>
  <si>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</si>
  <si>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</si>
  <si>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</si>
  <si>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</si>
  <si>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</si>
  <si>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</si>
  <si>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</si>
  <si>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</si>
  <si>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</si>
  <si>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</si>
  <si>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</si>
  <si>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</si>
  <si>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</si>
  <si>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</si>
  <si>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</si>
  <si>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</si>
  <si>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</si>
  <si>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</si>
  <si>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</si>
  <si>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</si>
  <si>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</si>
  <si>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</si>
  <si>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</si>
  <si>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</si>
  <si>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</si>
  <si>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</si>
  <si>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</si>
  <si>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</si>
  <si>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</si>
  <si>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</si>
  <si>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</si>
  <si>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</si>
  <si>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</si>
  <si>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</si>
  <si>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</si>
  <si>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</si>
  <si>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</si>
  <si>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</si>
  <si>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</si>
  <si>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</si>
  <si>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</si>
  <si>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</si>
  <si>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</si>
  <si>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</si>
  <si>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</si>
  <si>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</si>
  <si>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</si>
  <si>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</si>
  <si>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</si>
  <si>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</si>
  <si>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</si>
  <si>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</si>
  <si>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</si>
  <si>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</si>
  <si>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</si>
  <si>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</si>
  <si>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</si>
  <si>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</si>
  <si>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</si>
  <si>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</si>
  <si>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</si>
  <si>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</si>
  <si>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</si>
  <si>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</si>
  <si>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</si>
  <si>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</si>
  <si>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</si>
  <si>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</si>
  <si>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</si>
  <si>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</si>
  <si>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</si>
  <si>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</si>
  <si>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</si>
  <si>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</si>
  <si>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</si>
  <si>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</si>
  <si>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</si>
  <si>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</si>
  <si>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</si>
  <si>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</si>
  <si>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</si>
  <si>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</si>
  <si>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</si>
  <si>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</si>
  <si>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</si>
  <si>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</si>
  <si>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</si>
  <si>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</si>
  <si>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</si>
  <si>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</si>
  <si>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</si>
  <si>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</si>
  <si>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</si>
  <si>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</si>
  <si>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</si>
  <si>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</si>
  <si>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</si>
  <si>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</si>
  <si>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</si>
  <si>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</si>
  <si>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</si>
  <si>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</si>
  <si>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</si>
  <si>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</si>
  <si>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</si>
  <si>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</si>
  <si>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</si>
  <si>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</si>
  <si>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</si>
  <si>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</si>
  <si>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</si>
  <si>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</si>
  <si>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</si>
  <si>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</si>
  <si>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</si>
  <si>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</si>
  <si>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</si>
  <si>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</si>
  <si>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</si>
  <si>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</si>
  <si>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</si>
  <si>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</si>
  <si>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</si>
  <si>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</si>
  <si>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</si>
  <si>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</si>
  <si>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</si>
  <si>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</si>
  <si>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</si>
  <si>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</si>
  <si>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</si>
  <si>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</si>
  <si>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</si>
  <si>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</si>
  <si>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</si>
  <si>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</si>
  <si>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</si>
  <si>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</si>
  <si>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</si>
  <si>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</si>
  <si>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</si>
  <si>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</si>
  <si>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</si>
  <si>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</si>
  <si>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</si>
  <si>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</si>
  <si>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</si>
  <si>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</si>
  <si>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</si>
  <si>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</si>
  <si>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</si>
  <si>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</si>
  <si>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</si>
  <si>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</si>
  <si>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</si>
  <si>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</si>
  <si>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</si>
  <si>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</si>
  <si>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</si>
  <si>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</si>
  <si>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</si>
  <si>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</si>
  <si>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</si>
  <si>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</si>
  <si>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</si>
  <si>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</si>
  <si>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</si>
  <si>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</si>
  <si>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</si>
  <si>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</si>
  <si>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</si>
  <si>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</si>
  <si>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</si>
  <si>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</si>
  <si>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</si>
  <si>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</si>
  <si>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</si>
  <si>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</si>
  <si>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</si>
  <si>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</si>
  <si>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</si>
  <si>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</si>
  <si>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</si>
  <si>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</si>
  <si>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</si>
  <si>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</si>
  <si>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</si>
  <si>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</si>
  <si>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</si>
  <si>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</si>
  <si>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</si>
  <si>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</si>
  <si>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</si>
  <si>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</si>
  <si>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</si>
  <si>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</si>
  <si>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</si>
  <si>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</si>
  <si>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</si>
  <si>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</si>
  <si>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</si>
  <si>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</si>
  <si>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</si>
  <si>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</si>
  <si>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</si>
  <si>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</si>
  <si>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</si>
  <si>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</si>
  <si>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</si>
  <si>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</si>
  <si>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</si>
  <si>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</si>
  <si>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</si>
  <si>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</si>
  <si>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</si>
  <si>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</si>
  <si>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</si>
  <si>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</si>
  <si>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</si>
  <si>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</si>
  <si>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</si>
  <si>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</si>
  <si>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</si>
  <si>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</si>
  <si>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</si>
  <si>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</si>
  <si>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</si>
  <si>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</si>
  <si>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</si>
  <si>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</si>
  <si>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</si>
  <si>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</si>
  <si>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</si>
  <si>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</si>
  <si>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</si>
  <si>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</si>
  <si>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</si>
  <si>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</si>
  <si>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</si>
  <si>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</si>
  <si>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</si>
  <si>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</si>
  <si>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</si>
  <si>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</si>
  <si>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</si>
  <si>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</si>
  <si>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</si>
  <si>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</si>
  <si>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</si>
  <si>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</si>
  <si>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</si>
  <si>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</si>
  <si>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</si>
  <si>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</si>
  <si>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</si>
  <si>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</si>
  <si>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</si>
  <si>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</si>
  <si>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</si>
  <si>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</si>
  <si>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</si>
  <si>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</si>
  <si>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</si>
  <si>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</si>
  <si>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</si>
  <si>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</si>
  <si>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</si>
  <si>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</si>
  <si>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</si>
  <si>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</si>
  <si>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</si>
  <si>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</si>
  <si>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</si>
  <si>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</si>
  <si>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</si>
  <si>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</si>
  <si>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</si>
  <si>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</si>
  <si>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</si>
  <si>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</si>
  <si>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</si>
  <si>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</si>
  <si>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</si>
  <si>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</si>
  <si>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</si>
  <si>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</si>
  <si>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</si>
  <si>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</si>
  <si>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</si>
  <si>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</si>
  <si>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</si>
  <si>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</si>
  <si>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</si>
  <si>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</si>
  <si>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</si>
  <si>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</si>
  <si>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</si>
  <si>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</si>
  <si>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</si>
  <si>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</si>
  <si>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</si>
  <si>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</si>
  <si>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</si>
  <si>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</si>
  <si>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</si>
  <si>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</si>
  <si>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</si>
  <si>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</si>
  <si>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</si>
  <si>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</si>
  <si>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</si>
  <si>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</si>
  <si>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</si>
  <si>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</si>
  <si>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</si>
  <si>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</si>
  <si>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</si>
  <si>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</si>
  <si>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</si>
  <si>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</si>
  <si>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</si>
  <si>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</si>
  <si>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</si>
  <si>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</si>
  <si>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</si>
  <si>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</si>
  <si>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</si>
  <si>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</si>
  <si>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</si>
  <si>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</si>
  <si>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</si>
  <si>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</si>
  <si>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</si>
  <si>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</si>
  <si>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</si>
  <si>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</si>
  <si>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</si>
  <si>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</si>
  <si>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</si>
  <si>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</si>
  <si>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</si>
  <si>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</si>
  <si>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</si>
  <si>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</si>
  <si>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</si>
  <si>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</si>
  <si>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</si>
  <si>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</si>
  <si>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</si>
  <si>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</si>
  <si>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</si>
  <si>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</si>
  <si>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</si>
  <si>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</si>
  <si>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</si>
  <si>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</si>
  <si>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</si>
  <si>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</si>
  <si>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</si>
  <si>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</si>
  <si>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</si>
  <si>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</si>
  <si>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</si>
  <si>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</si>
  <si>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</si>
  <si>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</si>
  <si>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</si>
  <si>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</si>
  <si>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</si>
  <si>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</si>
  <si>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</si>
  <si>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</si>
  <si>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</si>
  <si>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</si>
  <si>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</si>
  <si>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</si>
  <si>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</si>
  <si>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</si>
  <si>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</si>
  <si>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</si>
  <si>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</si>
  <si>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</si>
  <si>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</si>
  <si>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</si>
  <si>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</si>
  <si>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</si>
  <si>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</si>
  <si>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</si>
  <si>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</si>
  <si>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</si>
  <si>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</si>
  <si>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</si>
  <si>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</si>
  <si>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</si>
  <si>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</si>
  <si>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</si>
  <si>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</si>
  <si>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</si>
  <si>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</si>
  <si>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</si>
  <si>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</si>
  <si>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</si>
  <si>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</si>
  <si>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</si>
  <si>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</si>
  <si>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</si>
  <si>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</si>
  <si>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</si>
  <si>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</si>
  <si>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</si>
  <si>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</si>
  <si>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</si>
  <si>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</si>
  <si>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</si>
  <si>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</si>
  <si>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</si>
  <si>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</si>
  <si>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</si>
  <si>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</si>
  <si>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</si>
  <si>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</si>
  <si>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</si>
  <si>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</si>
  <si>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</si>
  <si>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</si>
  <si>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</si>
  <si>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</si>
  <si>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</si>
  <si>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</si>
  <si>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</si>
  <si>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</si>
  <si>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</si>
  <si>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</si>
  <si>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</si>
  <si>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</si>
  <si>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</si>
  <si>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</si>
  <si>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</si>
  <si>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</si>
  <si>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</si>
  <si>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</si>
  <si>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</si>
  <si>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</si>
  <si>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</si>
  <si>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</si>
  <si>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</si>
  <si>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</si>
  <si>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</si>
  <si>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</si>
  <si>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</si>
  <si>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</si>
  <si>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</si>
  <si>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</si>
  <si>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</si>
  <si>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</si>
  <si>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</si>
  <si>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</si>
  <si>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</si>
  <si>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</si>
  <si>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</si>
  <si>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</si>
  <si>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</si>
  <si>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</si>
  <si>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</si>
  <si>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</si>
  <si>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</si>
  <si>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</si>
  <si>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</si>
  <si>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</si>
  <si>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</si>
  <si>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</si>
  <si>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</si>
  <si>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</si>
  <si>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</si>
  <si>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</si>
  <si>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</si>
  <si>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</si>
  <si>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</si>
  <si>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</si>
  <si>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</si>
  <si>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</si>
  <si>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</si>
  <si>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</si>
  <si>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</si>
  <si>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</si>
  <si>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</si>
  <si>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</si>
  <si>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</si>
  <si>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</si>
  <si>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</si>
  <si>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</si>
  <si>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</si>
  <si>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</si>
  <si>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</si>
  <si>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</si>
  <si>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</si>
  <si>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</si>
  <si>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</si>
  <si>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</si>
  <si>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</si>
  <si>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</si>
  <si>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</si>
  <si>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</si>
  <si>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</si>
  <si>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</si>
  <si>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</si>
  <si>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</si>
  <si>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</si>
  <si>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</si>
  <si>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</si>
  <si>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</si>
  <si>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</si>
  <si>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</si>
  <si>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</si>
  <si>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</si>
  <si>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</si>
  <si>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</si>
  <si>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</si>
  <si>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</si>
  <si>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</si>
  <si>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</si>
  <si>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</si>
  <si>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</si>
  <si>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</si>
  <si>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</si>
  <si>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</si>
  <si>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</si>
  <si>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</si>
  <si>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</si>
  <si>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</si>
  <si>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</si>
  <si>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</si>
  <si>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</si>
  <si>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</si>
  <si>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</si>
  <si>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</si>
  <si>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</si>
  <si>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</si>
  <si>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</si>
  <si>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</si>
  <si>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</si>
  <si>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</si>
  <si>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</si>
  <si>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</si>
  <si>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</si>
  <si>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</si>
  <si>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</si>
  <si>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</si>
  <si>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</si>
  <si>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</si>
  <si>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</si>
  <si>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</si>
  <si>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</si>
  <si>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</si>
  <si>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</si>
  <si>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</si>
  <si>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</si>
  <si>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</si>
  <si>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</si>
  <si>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</si>
  <si>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</si>
  <si>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</si>
  <si>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</si>
  <si>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</si>
  <si>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</si>
  <si>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</si>
  <si>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</si>
  <si>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</si>
  <si>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</si>
  <si>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</si>
  <si>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</si>
  <si>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</si>
  <si>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</si>
  <si>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</si>
  <si>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</si>
  <si>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</si>
  <si>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</si>
  <si>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</si>
  <si>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</si>
  <si>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</si>
  <si>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</si>
  <si>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</si>
  <si>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</si>
  <si>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</si>
  <si>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</si>
  <si>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</si>
  <si>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</si>
  <si>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</si>
  <si>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</si>
  <si>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</si>
  <si>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</si>
  <si>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</si>
  <si>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</si>
  <si>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</si>
  <si>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</si>
  <si>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</si>
  <si>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</si>
  <si>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</si>
  <si>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</si>
  <si>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</si>
  <si>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</si>
  <si>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</si>
  <si>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</si>
  <si>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</si>
  <si>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</si>
  <si>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</si>
  <si>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</si>
  <si>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</si>
  <si>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</si>
  <si>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</si>
  <si>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</si>
  <si>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</si>
  <si>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</si>
  <si>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</si>
  <si>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</si>
  <si>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</si>
  <si>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</si>
  <si>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</si>
  <si>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</si>
  <si>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</si>
  <si>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</si>
  <si>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</si>
  <si>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</si>
  <si>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</si>
  <si>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</si>
  <si>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</si>
  <si>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</si>
  <si>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</si>
  <si>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</si>
  <si>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</si>
  <si>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</si>
  <si>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</si>
  <si>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</si>
  <si>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</si>
  <si>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</si>
  <si>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</si>
  <si>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</si>
  <si>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</si>
  <si>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</si>
  <si>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</si>
  <si>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</si>
  <si>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</si>
  <si>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</si>
  <si>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</si>
  <si>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</si>
  <si>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</si>
  <si>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</si>
  <si>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</si>
  <si>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</si>
  <si>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</si>
  <si>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</si>
  <si>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</si>
  <si>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</si>
  <si>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</si>
  <si>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</si>
  <si>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</si>
  <si>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</si>
  <si>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</si>
  <si>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</si>
  <si>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</si>
  <si>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</si>
  <si>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</si>
  <si>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</si>
  <si>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</si>
  <si>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</si>
  <si>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</si>
  <si>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</si>
  <si>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</si>
  <si>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</si>
  <si>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</si>
  <si>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</si>
  <si>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</si>
  <si>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</si>
  <si>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</si>
  <si>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</si>
  <si>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</si>
  <si>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</si>
  <si>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</si>
  <si>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</si>
  <si>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</si>
  <si>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</si>
  <si>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</si>
  <si>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</si>
  <si>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</si>
  <si>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</si>
  <si>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</si>
  <si>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</si>
  <si>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</si>
  <si>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</si>
  <si>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</si>
  <si>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</si>
  <si>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</si>
  <si>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</si>
  <si>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</si>
  <si>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</si>
  <si>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</si>
  <si>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</si>
  <si>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</si>
  <si>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</si>
  <si>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</si>
  <si>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</si>
  <si>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</si>
  <si>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</si>
  <si>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</si>
  <si>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</si>
  <si>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</si>
  <si>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</si>
  <si>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</si>
  <si>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</si>
  <si>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</si>
  <si>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</si>
  <si>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Formular los planes de acción y de inversión requeridos para la Entidad</t>
  </si>
  <si>
    <t xml:space="preserve">Consolidar y presentar la información estadística mensual  y de procedencia de atención de usuarios en centros de protección </t>
  </si>
  <si>
    <t xml:space="preserve">Técnico de la Oficina Planeación </t>
  </si>
  <si>
    <t>Jefe Oficina de Planeación, Profesional y Técnico Oficina</t>
  </si>
  <si>
    <t>Subgerente y Profesional de Protección Social</t>
  </si>
  <si>
    <t>Realizar seguimiento a la efectividad del programa nutricional de la población asistida</t>
  </si>
  <si>
    <t>Subgerente, Profesionales de Protección Social, Directores y nutricionistas de centros de Protección</t>
  </si>
  <si>
    <t>Revisión y verificación documental  de casos y realizar las visitas domiciliarias a que haya lugar.</t>
  </si>
  <si>
    <t xml:space="preserve">Administrar la ejecución del presupuesto de inversión de la entidad </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</si>
  <si>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</si>
  <si>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</si>
  <si>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Rendición oportuna de Informes financieros (contabilidad, tesorería y presupuesto) a Organismos de Control (Contaduría General, Contraloría Departamental, DIAN, Secretaria de Hacienda Distrital)</t>
  </si>
  <si>
    <t>(Número de Declaraciones presentadas /Número de Declaraciones establecidas 24) x 100</t>
  </si>
  <si>
    <t>Profesional Contabilidad y Gerente General</t>
  </si>
  <si>
    <t>Seguimiento al 100% de los procesos judiciales activos</t>
  </si>
  <si>
    <t xml:space="preserve">Realizar las actividades judiciales requeridas a la Oficina
</t>
  </si>
  <si>
    <t>(Número de Derechos de petición respondidos en términos de ley / Número Derechos petición recibidos en la vigencia) x 100</t>
  </si>
  <si>
    <t>(Número de Acciones de tutelas respondidas en términos de ley / Número tutelas que requieren respuesta en la vigencia) x 100</t>
  </si>
  <si>
    <t>(Número de resoluciones revisadas y actualizadas durante la vigencia / Número de solicitudes recibidas) x 100</t>
  </si>
  <si>
    <t>Digitar la información para mantener actualizado el Sistema de Información Inmobiliario  y actualización, escaneo y publicación de los documentos relevantes en la Oficina</t>
  </si>
  <si>
    <t>PROCESO CONTROL INTERNO</t>
  </si>
  <si>
    <t>Realizar  auditorías internas y de gestión a los procesos de la Entidad</t>
  </si>
  <si>
    <t xml:space="preserve">PROCESO CONTROL DISCIPLINARIO INTERNO </t>
  </si>
  <si>
    <t>PROCESO GESTION TALENTO HUMANO</t>
  </si>
  <si>
    <t>Realizar el acompañamiento y seguimiento al proceso de evaluación de desempeño de los funcionarios de la Entidad en el marco de la ley.</t>
  </si>
  <si>
    <t>(Número de acuerdos de gestión evaluados / número total de gerentes públicos)  x 100</t>
  </si>
  <si>
    <t>Secretario General y Profesional Universitario</t>
  </si>
  <si>
    <t xml:space="preserve">Realizar las actividades programadas en el Plan Institucional de Bienestar, Capacitación e Incentivos </t>
  </si>
  <si>
    <t>(Número de actividades de Bienestar e Incentivos realizadas / Número de actividades programadas) x 100</t>
  </si>
  <si>
    <t>(Número de actividades de capacitación realizadas / Número de actividades programadas) x 100</t>
  </si>
  <si>
    <t>Expedir certificaciones de información consignada en las historias laborales y manuales de funciones.</t>
  </si>
  <si>
    <t>(Número de certificaciones expedidas en los términos de ley / Número de certificaciones solicitadas) x 100</t>
  </si>
  <si>
    <t>Gerente General,  Profesional Universitario.</t>
  </si>
  <si>
    <t>(Número  de terminales de trabajo actualizadas con licencia antivirus/ Número total de terminales) x 100</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</si>
  <si>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</si>
  <si>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</si>
  <si>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</si>
  <si>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</si>
  <si>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</si>
  <si>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Formular el Plan Anual de Adquisiciones de la entidad y realizar su seguimiento</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</si>
  <si>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</si>
  <si>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</si>
  <si>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</si>
  <si>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</si>
  <si>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</si>
  <si>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</si>
  <si>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Mantener el registro de bienes y elementos actualizado en el aplicativo de inventarios.</t>
  </si>
  <si>
    <t>(Número de bienes y elementos actualizados en el aplicativo /Total de bienes y elementos en inventario)  x 100</t>
  </si>
  <si>
    <t xml:space="preserve">(Número de procesos de bajas realizados/ Número programado de bajas para la vigencia 1) x 100 </t>
  </si>
  <si>
    <t>Almacenista, Auxiliares y Gerente General</t>
  </si>
  <si>
    <t>(Número de actividades implementadas / Total de actividades programadas) x 100</t>
  </si>
  <si>
    <t xml:space="preserve">Secretario General, Profesional de Gestión Documental y Profesional Informática
</t>
  </si>
  <si>
    <t>Administrar y garantizar la  conservación y control de la documentación de la entidad</t>
  </si>
  <si>
    <t>Profesional Especializado, Técnico Administrativo</t>
  </si>
  <si>
    <t xml:space="preserve">Eje integración y Gobernanza, programa Cundinamarca a su Servicio, Subprograma Gestión Publica Eficiente, Moderna al Servicio al Ciudadano </t>
  </si>
  <si>
    <t>Evaluar la satisfacción de los usuarios de los servicios prestados en la sede administrativa de la entidad, aplicando encuestas de satisfacción.</t>
  </si>
  <si>
    <t>Formular, ejecutar y hacer seguimiento a las  actividades del Plan de Bienestar, Capacitación e Incentivos</t>
  </si>
  <si>
    <t>Realizar el mantenimiento de los equipos de cómputo de la entidad de acuerdo a las garantías y contratación del servicio.</t>
  </si>
  <si>
    <t xml:space="preserve">Profesional en trabajo social.  </t>
  </si>
  <si>
    <t>(Número de respuestas a solicitudes de conceptos / Número de solicitudes en la vigencia) x 100</t>
  </si>
  <si>
    <t>Jefe Oficina Control Disciplinario Interno</t>
  </si>
  <si>
    <t>PROCESO GESTIÓN INFORMÁTICA</t>
  </si>
  <si>
    <t>PROCESO ATENCIÓN AL CIUDADANO</t>
  </si>
  <si>
    <t xml:space="preserve"> PROCESO GESTIÓN CONTRACTUAL</t>
  </si>
  <si>
    <t>Realizar el Seguimiento a la Gestión institucional</t>
  </si>
  <si>
    <t>(Número de documentos actualizados y socializados /Número total de solicitudes de actualización) x 100</t>
  </si>
  <si>
    <t>Jefe de Oficina, Profesional Técnico y  Profesional  de la Oficina de Planeación</t>
  </si>
  <si>
    <t>(1 informe de Revisión por la dirección elaborado y publicado / 1 programado) x 100</t>
  </si>
  <si>
    <t>Lograr en la vigencia el mantenimiento de la certificación del Sistema Integrado de Gestión de la Entidad</t>
  </si>
  <si>
    <t xml:space="preserve">(Número de Actividades ejecutadas)  / Número de Actividades programadas ) x 100 </t>
  </si>
  <si>
    <t>Realizar seguimiento al  Plan de Acción, Plan Indicativo, POAI y Plan de Asistencia Técnica.</t>
  </si>
  <si>
    <t>Administrar la ejecución presupuestal de los recursos asignados para la protección de las personas mayores en los centros de la Beneficencia.</t>
  </si>
  <si>
    <t>(Número de procesos judiciales activos con seguimiento/ Total procesos activos) x 100</t>
  </si>
  <si>
    <t>Secretario General, Profesional Universitario</t>
  </si>
  <si>
    <t>Enviar a la Secretaría General los informes periódicos emitidos por la dependencia, que deban publicarse en el portal web de la entidad en cumplimiento de la normatividad vigente.</t>
  </si>
  <si>
    <t>(Número de Informes presentados/ Número de Informes reglamentados 60) x 100</t>
  </si>
  <si>
    <t>(Número de informes publicados en el portal de la entidad / Número de informes de la dependencia que se deban publicar) x 100</t>
  </si>
  <si>
    <t xml:space="preserve">(Número de informes entregados a entes de control / 14 informes ordenados) x 100    </t>
  </si>
  <si>
    <t xml:space="preserve">(Número Total de hallazgos subsanados por las dependencias/ Número de hallazgos reportados en planes de mejoramiento) x 100 </t>
  </si>
  <si>
    <t>(Número  de Investigaciones Disciplinarias/ Número  Total de quejas recibidas que ameritan investigación disciplinaria) x 100</t>
  </si>
  <si>
    <t>(Número de Auto de Cargos/ Número Total de Investigaciones Disciplinarias) x 100</t>
  </si>
  <si>
    <t>(Número  de Fallos / Número Total de Investigaciones Disciplinarias para fallo) x 100</t>
  </si>
  <si>
    <t>(Número de  remisiones a otros competentes/Número de Quejas que requieren remisión) x 100</t>
  </si>
  <si>
    <t>Implementar el Sistema de Gestión Documental ORFEO en el Archivo General de la entidad</t>
  </si>
  <si>
    <t>(Número de personas que calificaron su nivel de Satisfacción entre bueno y excelente / Número total de personas encuestadas) x 100</t>
  </si>
  <si>
    <t xml:space="preserve">(Número de contratos suscritos/ Número de contratos requeridos) x 100 </t>
  </si>
  <si>
    <t>(Número de Adultos Mayores con condición normal nutricional/ Número total de Adultos Mayores atendidos) x 100</t>
  </si>
  <si>
    <t>(Número de Estados Financieros  Aprobados/Total programados 1) x 100</t>
  </si>
  <si>
    <t>(Plan Institucional de Bienestar Capacitación e Incentivos formulado y aprobado /1) x 100</t>
  </si>
  <si>
    <t>Mantener certificado el Sistema Integrado de Gestión</t>
  </si>
  <si>
    <t>(Número informes elaborados / 12 programados) x 100</t>
  </si>
  <si>
    <t>Evaluar la satisfacción de los usuarios de los servicios de protección social, aplicando encuestas de satisfacción.</t>
  </si>
  <si>
    <t>Liderar los planes, programas y proyectos de la Entidad y controlar su ejecución.</t>
  </si>
  <si>
    <t>Índice de cumplimiento del Plan Anual de Acción de la entidad</t>
  </si>
  <si>
    <t>Gerente General y equipo directivo de la entidad</t>
  </si>
  <si>
    <t>(Número de políticas públicas con Participación de la Beneficencia / Número de políticas públicas sociales  convocadas por el Departamento-7) x 100</t>
  </si>
  <si>
    <t>Consolidar y presentar  informe estadístico de atención a víctimas del conflicto armado</t>
  </si>
  <si>
    <t>(Número informes elaborados / 4 programados) x 100</t>
  </si>
  <si>
    <t>(Número de Audiencia realizada /1 programada)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</si>
  <si>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</si>
  <si>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 xml:space="preserve">(Certificado de calidad / 1 Certificado programado) x 100 </t>
  </si>
  <si>
    <t>(Número de Modelos de Atención actualizados para la protección y restablecimiento de derechos / 2 programado) x 100</t>
  </si>
  <si>
    <t>Realizar seguimiento a la efectividad del programa nutricional de la población atendida</t>
  </si>
  <si>
    <t xml:space="preserve">(Número de Personas con discapacidad mental y cognitiva con situación normal nutricional / Número Personas con Discapacidad mental atendidas) x 100%    </t>
  </si>
  <si>
    <t>(Número de alcaldías asesoradas/Número de alcaldías que solicitaron el servicio) x 100</t>
  </si>
  <si>
    <t xml:space="preserve">(valor de los ingresos económicos por concepto de contratos interadministrativos con alcaldías / Total recursos proyectados para la vigencia) x 100  </t>
  </si>
  <si>
    <t>Profesionales y Técnicos de las Subgerencias de Protección Social y Financiera</t>
  </si>
  <si>
    <t xml:space="preserve">Suscripción de contratos y convenios con entes competentes y responsables de la atención a personas vulnerables atendidas por la Beneficencia </t>
  </si>
  <si>
    <t xml:space="preserve">Gerente,  Subgerente de Protección Social, Secretaría General (Contratación) y Profesionales de la Subgerencia Protección Social </t>
  </si>
  <si>
    <t>(Número de personas atendidas con contrato y convenio interadministrativos / Número total personas atendidas) x 100</t>
  </si>
  <si>
    <t>(Total de recursos de cooperación ejecutados /Total de recursos de cooperación pactados) x 100</t>
  </si>
  <si>
    <t>Subgerente, Profesionales Protección Social supervisores de los contratos, gestión  de  inmuebles y  supervisión  financiera y directores de los centros de protección</t>
  </si>
  <si>
    <t xml:space="preserve">Profesional en trabajo social </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</si>
  <si>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</si>
  <si>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t xml:space="preserve">Apoyar la implementación del Modelo Integrado de Planeación y Gestión (MIPG) y el mantenimiento del Sistema Integrado de Gestión. </t>
  </si>
  <si>
    <t>PROCESO GESTIÓN FINANCIERA</t>
  </si>
  <si>
    <r>
      <rPr>
        <b/>
        <sz val="9"/>
        <rFont val="Arial"/>
        <family val="2"/>
      </rPr>
      <t>Línea Estratégica</t>
    </r>
    <r>
      <rPr>
        <sz val="9"/>
        <rFont val="Arial"/>
        <family val="2"/>
      </rPr>
      <t xml:space="preserve">: Gobernanza
</t>
    </r>
    <r>
      <rPr>
        <b/>
        <sz val="9"/>
        <rFont val="Arial"/>
        <family val="2"/>
      </rPr>
      <t xml:space="preserve">Programa: </t>
    </r>
    <r>
      <rPr>
        <sz val="9"/>
        <rFont val="Arial"/>
        <family val="2"/>
      </rPr>
      <t xml:space="preserve">Gestión Pública Inteligente
</t>
    </r>
    <r>
      <rPr>
        <b/>
        <sz val="9"/>
        <rFont val="Arial"/>
        <family val="2"/>
      </rPr>
      <t>Subprograma</t>
    </r>
    <r>
      <rPr>
        <sz val="9"/>
        <rFont val="Arial"/>
        <family val="2"/>
      </rPr>
      <t>: Mejores instituciones, más eficiencia</t>
    </r>
  </si>
  <si>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</si>
  <si>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PROCESO GESTIÓN JURÍDICA</t>
  </si>
  <si>
    <t>Línea Estratégica: Gobernanza
Programa: Gestión Pública Inteligente
Subprograma: Mejores instituciones, más eficiencia</t>
  </si>
  <si>
    <t>PROCESO ADMINISTRACIÓN DE BIENES INMUEBLES</t>
  </si>
  <si>
    <t>(Número  inmuebles arrendados por la Inmobiliaria Cundinamarquesa  / Número total Inmuebles para arrendar) x 100</t>
  </si>
  <si>
    <t>(Número de inmuebles con información actualizada / Número total de inmuebles) x 100</t>
  </si>
  <si>
    <t>(Número informes de la inmobiliaria evaluados / Número informes recibidos) x 100</t>
  </si>
  <si>
    <t>Jefe de Oficina de Gestión Integral de Bienes Inmuebles, Oficina Asesora Jurídica y Subgerencia Financiera</t>
  </si>
  <si>
    <t>Jefe de Oficina de Gestión Integral de Bienes Inmuebles, Profesional Universitario</t>
  </si>
  <si>
    <t>Gerente General, Jefe de Oficina de Bienes Inmuebles y Profesional Universitario (Arquitecto)</t>
  </si>
  <si>
    <t>(Número de proyectos con seguimiento de la entidad / número total de proyectos fiduciarios) x 100</t>
  </si>
  <si>
    <t>Fiduciarias, Gerente y Jefe de Oficina  de Bienes inmuebles</t>
  </si>
  <si>
    <t xml:space="preserve">(Número de Actividades ejecutadas)  / Número de Actividades programadas) x 100 </t>
  </si>
  <si>
    <t>Realizar seguimiento al Plan Anticorrupción y Atención al Ciudadano</t>
  </si>
  <si>
    <t xml:space="preserve">Apoyar la actualización y seguimiento a la  implementación del Modelo Integrado de Planeación y Gestión (MIPG) y el mantenimiento del Sistema Integrado de Gestión. </t>
  </si>
  <si>
    <t>Realizar seguimiento al cumplimiento de los Planes de Acción generados en la implementación y mantenimiento del MIPG de cada política (proceso), de acuerdo al seguimiento realizado por la Oficina Asesora de Planeación.</t>
  </si>
  <si>
    <t xml:space="preserve">(Número de informes de seguimiento)  / Número de Informes programados) x 100 </t>
  </si>
  <si>
    <t>(Número de funcionarios y contratistas que recibieron capacitación e información / Número Total de funcionarios y contratistas) x 100</t>
  </si>
  <si>
    <t>(Número de cargos provistos clasificados por tipo de cargo/ Número de cargos a proveer) x 100</t>
  </si>
  <si>
    <t>Gerente General,  Secretario General y Profesional universitario</t>
  </si>
  <si>
    <t xml:space="preserve">Implementar la POLÍTICA DE INTEGRIDAD 
</t>
  </si>
  <si>
    <t>Adelantar el proceso de adquisición de hardware</t>
  </si>
  <si>
    <t>Apoyar las actividades referentes a Gobierno y Seguridad Digital y publicación de información en el portal web de la entidad</t>
  </si>
  <si>
    <t>(Número de informes recibidos y publicados en la web/ Número Total de informes requeridos por Ley) x 100</t>
  </si>
  <si>
    <t>Formular, controlar y publicar el Plan Anual de Adquisiciones</t>
  </si>
  <si>
    <t>(Plan Anual de Adquisiciones consolidado, actualizado y publicado en secop y portal web / 1) x 100</t>
  </si>
  <si>
    <t>Seguimiento a la ejecución del  Plan Anual de Adquisiciones</t>
  </si>
  <si>
    <t>(Informe de seguimiento al Plan Anual de Adquisiciones actualizado y publicado en el portal web/1) x 100</t>
  </si>
  <si>
    <t>Adelantar los procedimientos de baja de los bienes devolutivos que se encuentran inservibles y obsoletos y que no requiere la entidad para su normal funcionamiento, para su posterior aprobación por parte de la Gerencia.</t>
  </si>
  <si>
    <t xml:space="preserve"> PROCESO GESTIÓN RECURSOS FÍSICOS</t>
  </si>
  <si>
    <t>Elaborar los estudios previos a la contratación que sea necesaria para la prestación de los servicios de vigilancia, aseguramiento de bienes de la entidad, suministro de combustible y mantenimiento del parque automotor</t>
  </si>
  <si>
    <t xml:space="preserve"> PROCESO GESTIÓN DOCUMENTAL</t>
  </si>
  <si>
    <t>Lograr el 100% de implementación del Sistema de Gestión Documental Orfeo en el archivo central de la entidad</t>
  </si>
  <si>
    <t>(Número de actividades ejecutadas /Total actividades programadas) x 100</t>
  </si>
  <si>
    <t>(Nivel Satisfacción entre bueno y excelente / Total de Encuestas de satisfacción al ciudadano aplicadas en la sede administrativa) x 100.</t>
  </si>
  <si>
    <t>Profesional Especializado (e)</t>
  </si>
  <si>
    <t>Almacenista y Auxiliares</t>
  </si>
  <si>
    <t>Profesional Oficina Planeación</t>
  </si>
  <si>
    <t>Subgerente y Profesionales de Protección Social
Jefe de Oficina, Profesional y Técnico de la Oficina de Planeación</t>
  </si>
  <si>
    <t xml:space="preserve">Asesorar y orientar a las autoridades municipales en la etapa  precontractual para la suscripción de convenios interadministrativos de protección social </t>
  </si>
  <si>
    <t>PROCESO PROTECCIÓN SOCIAL</t>
  </si>
  <si>
    <t xml:space="preserve">Realizar visitas presenciales y actividades virtuales de supervisión al cumplimiento del objeto de los contratos de protección social, aplicando instrumentos de seguimiento y control. </t>
  </si>
  <si>
    <t>(Número de visitas y actividades virtuales realizadas/ 60 programadas) x 100</t>
  </si>
  <si>
    <t>(Número  de contratos y convenios suscritos en la vigencia/Número de contratos programados) x 100</t>
  </si>
  <si>
    <t>No hay acciones pendientes en el MIPG</t>
  </si>
  <si>
    <t>Hacer seguimiento a los mapas de riesgos de los procesos y riesgos de corrupción</t>
  </si>
  <si>
    <t xml:space="preserve">MEDICIÓN DEL INDICADOR </t>
  </si>
  <si>
    <r>
      <rPr>
        <b/>
        <sz val="9"/>
        <rFont val="Arial"/>
        <family val="2"/>
      </rPr>
      <t>OBJETIVO:</t>
    </r>
    <r>
      <rPr>
        <sz val="9"/>
        <rFont val="Arial"/>
        <family val="2"/>
      </rPr>
      <t xml:space="preserve"> Planear, organizar, ejecutar, controlar y evaluar la administración del talento humano al servicio de la entidad, como motores de la generación de resultados institucionales, a través del cumplimiento de normas y el desarrollo de acciones y programas que garanticen el mejoramiento continuo, la generación de valor de lo público, sentido de pertenencia y el buen clima organizacional, promoviendo siempre la integridad y legalidad en el ejercicio de las funciones y competencias de los servidores públicos de la entidad </t>
    </r>
  </si>
  <si>
    <r>
      <rPr>
        <b/>
        <sz val="9"/>
        <rFont val="Arial"/>
        <family val="2"/>
      </rPr>
      <t>OBJETIVO:</t>
    </r>
    <r>
      <rPr>
        <sz val="9"/>
        <rFont val="Arial"/>
        <family val="2"/>
      </rPr>
      <t xml:space="preserve"> Dar cumplimiento a los objetivos estratégicos e institucionales que apuntan a la toma de decisiones con base en la información recibida, con el fin de planear, ejecutar, dirigir y controlar  las actividades  que la Beneficencia desarrolla, mediante la planeación, ejecución, seguimiento y control de los procesos institucionales para el funcionamiento y mejoramiento de los procesos de la entidad, con miras a la satisfacción del cliente.</t>
    </r>
  </si>
  <si>
    <r>
      <rPr>
        <b/>
        <sz val="9"/>
        <rFont val="Arial"/>
        <family val="2"/>
      </rPr>
      <t xml:space="preserve">OBJETIVO: </t>
    </r>
    <r>
      <rPr>
        <sz val="9"/>
        <rFont val="Arial"/>
        <family val="2"/>
      </rPr>
      <t>Planear, dirigir, coordinar y controlar la ejecución de los programas de protección social integral de la Beneficencia dirigidos a personas adultas mayores, a personas con discapacidad mental y otros grupos poblacionales con derechos vulnerados y procedentes del Departamento y los territorios donde se convenga.</t>
    </r>
  </si>
  <si>
    <r>
      <rPr>
        <b/>
        <sz val="9"/>
        <rFont val="Arial"/>
        <family val="2"/>
      </rPr>
      <t>OBJETIVO</t>
    </r>
    <r>
      <rPr>
        <sz val="9"/>
        <rFont val="Arial"/>
        <family val="2"/>
      </rPr>
      <t>: Administrar, registrar y controlar los recursos financieros de la entidad de conformidad con las normas vigentes y disponer de ellos para el cumplimiento de los objetivos, planes y proyectos institucionales.</t>
    </r>
  </si>
  <si>
    <r>
      <rPr>
        <b/>
        <sz val="9"/>
        <rFont val="Arial"/>
        <family val="2"/>
      </rPr>
      <t>OBJETIVO:</t>
    </r>
    <r>
      <rPr>
        <sz val="9"/>
        <rFont val="Arial"/>
        <family val="2"/>
      </rPr>
      <t xml:space="preserve"> Representar a la Beneficencia en los procesos judiciales en los que la Entidad es demandada o demandante, realizando las correspondientes acciones judiciales para la defensa de sus intereses así como atender los asuntos jurídicos puestos a su consideración tramitándolos conforme a su naturaleza y disposiciones legales aplicables.</t>
    </r>
  </si>
  <si>
    <r>
      <rPr>
        <b/>
        <sz val="9"/>
        <rFont val="Arial"/>
        <family val="2"/>
      </rPr>
      <t xml:space="preserve">OBJETIVO: </t>
    </r>
    <r>
      <rPr>
        <sz val="9"/>
        <rFont val="Arial"/>
        <family val="2"/>
      </rPr>
      <t>Planear, ejecutar, controlar y evaluar la administración eficiente de los inmuebles de la entidad, buscando su rentabilidad para reinvertir en los programas sociales que desarrolla la Beneficencia.</t>
    </r>
  </si>
  <si>
    <r>
      <rPr>
        <b/>
        <sz val="9"/>
        <rFont val="Arial"/>
        <family val="2"/>
      </rPr>
      <t xml:space="preserve">OBJETIVO: </t>
    </r>
    <r>
      <rPr>
        <sz val="9"/>
        <rFont val="Arial"/>
        <family val="2"/>
      </rPr>
      <t xml:space="preserve">Realizar seguimiento y evaluación del desempeño de los procesos de la entidad, identificando acciones de mejora que le permitan a la entidad el logro de los objetivos institucionales, fomentando el autocontrol y valoración del riesgo </t>
    </r>
  </si>
  <si>
    <t>Gerente General,  Secretario General</t>
  </si>
  <si>
    <r>
      <t xml:space="preserve">Dimensión Talento Humano
Políticas:
• </t>
    </r>
    <r>
      <rPr>
        <sz val="9"/>
        <rFont val="Arial"/>
        <family val="2"/>
      </rPr>
      <t xml:space="preserve">Gestión Talento Humano 
• Integridad
</t>
    </r>
  </si>
  <si>
    <t>Profesional Universitario, Comité de Bienestar Capacitación e Incentivos</t>
  </si>
  <si>
    <r>
      <rPr>
        <b/>
        <sz val="9"/>
        <rFont val="Arial"/>
        <family val="2"/>
      </rPr>
      <t xml:space="preserve">Dimensión </t>
    </r>
    <r>
      <rPr>
        <sz val="9"/>
        <rFont val="Arial"/>
        <family val="2"/>
      </rPr>
      <t xml:space="preserve"> Gestión con Valores para Resultados
</t>
    </r>
    <r>
      <rPr>
        <b/>
        <sz val="9"/>
        <rFont val="Arial"/>
        <family val="2"/>
      </rPr>
      <t xml:space="preserve">Política: </t>
    </r>
    <r>
      <rPr>
        <sz val="9"/>
        <rFont val="Arial"/>
        <family val="2"/>
      </rPr>
      <t xml:space="preserve">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</si>
  <si>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</si>
  <si>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t xml:space="preserve">(Número Total auditorías  de calidad y Gestión  realizadas / 22  Total  auditorías programadas) x 100 </t>
  </si>
  <si>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</si>
  <si>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Dimensión</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</si>
  <si>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</si>
  <si>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Evaluación de Resultados
Política:  </t>
    </r>
    <r>
      <rPr>
        <sz val="9"/>
        <rFont val="Arial"/>
        <family val="2"/>
      </rPr>
      <t>Seguimiento y evaluación del desempeño institucional</t>
    </r>
  </si>
  <si>
    <r>
      <rPr>
        <b/>
        <sz val="9"/>
        <rFont val="Arial"/>
        <family val="2"/>
      </rPr>
      <t xml:space="preserve">Dimensión </t>
    </r>
    <r>
      <rPr>
        <sz val="9"/>
        <rFont val="Arial"/>
        <family val="2"/>
      </rPr>
      <t xml:space="preserve">Control interno
</t>
    </r>
    <r>
      <rPr>
        <b/>
        <sz val="9"/>
        <rFont val="Arial"/>
        <family val="2"/>
      </rPr>
      <t>Política</t>
    </r>
    <r>
      <rPr>
        <sz val="9"/>
        <rFont val="Arial"/>
        <family val="2"/>
      </rPr>
      <t xml:space="preserve">: Control Interno
</t>
    </r>
  </si>
  <si>
    <r>
      <t xml:space="preserve">Dimensión Talento Humano
Política: </t>
    </r>
    <r>
      <rPr>
        <sz val="9"/>
        <rFont val="Arial"/>
        <family val="2"/>
      </rPr>
      <t>Integridad</t>
    </r>
    <r>
      <rPr>
        <b/>
        <sz val="9"/>
        <rFont val="Arial"/>
        <family val="2"/>
      </rPr>
      <t xml:space="preserve">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</si>
  <si>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</si>
  <si>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 xml:space="preserve">Dimensión </t>
    </r>
    <r>
      <rPr>
        <sz val="9"/>
        <rFont val="Arial"/>
        <family val="2"/>
      </rPr>
      <t xml:space="preserve">Gestión con Valores para Resultados 
</t>
    </r>
    <r>
      <rPr>
        <b/>
        <sz val="9"/>
        <rFont val="Arial"/>
        <family val="2"/>
      </rPr>
      <t xml:space="preserve">Política: </t>
    </r>
    <r>
      <rPr>
        <sz val="9"/>
        <rFont val="Arial"/>
        <family val="2"/>
      </rPr>
      <t>Defensa jurídica</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</si>
  <si>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</si>
  <si>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Evaluación de Resultados
</t>
    </r>
    <r>
      <rPr>
        <b/>
        <sz val="9"/>
        <rFont val="Arial"/>
        <family val="2"/>
      </rPr>
      <t>Políticas:</t>
    </r>
    <r>
      <rPr>
        <sz val="9"/>
        <rFont val="Arial"/>
        <family val="2"/>
      </rPr>
      <t xml:space="preserve">
• Fortalecimiento organizacional y simplificación de procesos 
• Gobierno digital 
• Seguridad digital 
• Racionalización de Trámites 
• Servicio al Ciudadano
</t>
    </r>
  </si>
  <si>
    <r>
      <t xml:space="preserve">Dimensión: </t>
    </r>
    <r>
      <rPr>
        <sz val="9"/>
        <rFont val="Arial"/>
        <family val="2"/>
      </rPr>
      <t>Información y comunicación</t>
    </r>
    <r>
      <rPr>
        <b/>
        <sz val="9"/>
        <rFont val="Arial"/>
        <family val="2"/>
      </rPr>
      <t xml:space="preserve">
Política: </t>
    </r>
    <r>
      <rPr>
        <sz val="9"/>
        <rFont val="Arial"/>
        <family val="2"/>
      </rPr>
      <t>Transparencia y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</si>
  <si>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</si>
  <si>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</si>
  <si>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
</t>
    </r>
    <r>
      <rPr>
        <b/>
        <sz val="9"/>
        <rFont val="Arial"/>
        <family val="2"/>
      </rPr>
      <t xml:space="preserve">Dimensión </t>
    </r>
    <r>
      <rPr>
        <sz val="9"/>
        <rFont val="Arial"/>
        <family val="2"/>
      </rPr>
      <t xml:space="preserve"> Gestión con Valores para Resultados
</t>
    </r>
    <r>
      <rPr>
        <b/>
        <sz val="9"/>
        <rFont val="Arial"/>
        <family val="2"/>
      </rPr>
      <t>Políticas:</t>
    </r>
    <r>
      <rPr>
        <sz val="9"/>
        <rFont val="Arial"/>
        <family val="2"/>
      </rPr>
      <t xml:space="preserve"> 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 xml:space="preserve">Integridad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</si>
  <si>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</si>
  <si>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Información y Comunicación</t>
    </r>
    <r>
      <rPr>
        <b/>
        <sz val="9"/>
        <rFont val="Arial"/>
        <family val="2"/>
      </rPr>
      <t xml:space="preserve">
Políticas: </t>
    </r>
    <r>
      <rPr>
        <sz val="9"/>
        <rFont val="Arial"/>
        <family val="2"/>
      </rPr>
      <t>Transparencia,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</si>
  <si>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</si>
  <si>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OBJETIVO:</t>
    </r>
    <r>
      <rPr>
        <sz val="9"/>
        <rFont val="Arial"/>
        <family val="2"/>
      </rPr>
      <t xml:space="preserve"> Direccionar, implementar, mantener y mejorar el Sistema Integrado de Gestión SIG, a través de estrategias de seguimiento, medición, análisis, sensibilización, empoderamiento y acompañamiento en la mejora continua de los procesos.</t>
    </r>
  </si>
  <si>
    <t>Revisó y aprobó Erika Constanza González, Jefe Oficina Asesora de Planeación</t>
  </si>
  <si>
    <t>PROCESO DIRECCIONAMIENTO ESTRATÉGICO</t>
  </si>
  <si>
    <t>PROCESO ADMINISTRACIÓN DEL SISTEMA INTEGRADO DE GESTIÓN</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</si>
  <si>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r>
      <rPr>
        <b/>
        <sz val="9"/>
        <rFont val="Arial"/>
        <family val="2"/>
      </rPr>
      <t>Dimensión:</t>
    </r>
    <r>
      <rPr>
        <sz val="9"/>
        <rFont val="Arial"/>
        <family val="2"/>
      </rPr>
      <t xml:space="preserve"> Talento Humano</t>
    </r>
    <r>
      <rPr>
        <b/>
        <sz val="9"/>
        <rFont val="Arial"/>
        <family val="2"/>
      </rPr>
      <t xml:space="preserve">
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</si>
  <si>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
</t>
    </r>
  </si>
  <si>
    <r>
      <rPr>
        <b/>
        <sz val="9"/>
        <rFont val="Arial"/>
        <family val="2"/>
      </rPr>
      <t xml:space="preserve">Dimensión: </t>
    </r>
    <r>
      <rPr>
        <sz val="9"/>
        <rFont val="Arial"/>
        <family val="2"/>
      </rPr>
      <t xml:space="preserve">Evaluación de Resultados </t>
    </r>
    <r>
      <rPr>
        <b/>
        <sz val="9"/>
        <rFont val="Arial"/>
        <family val="2"/>
      </rPr>
      <t xml:space="preserve">Política: </t>
    </r>
    <r>
      <rPr>
        <sz val="9"/>
        <rFont val="Arial"/>
        <family val="2"/>
      </rPr>
      <t>Participación ciudadana en la gestión pública</t>
    </r>
  </si>
  <si>
    <t>Comité Institucional de Gestión y Desempeño y equipo de RPC</t>
  </si>
  <si>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</si>
  <si>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</si>
  <si>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r>
      <t xml:space="preserve">Dimensión Talento Humano
Políticas:
• </t>
    </r>
    <r>
      <rPr>
        <sz val="9"/>
        <rFont val="Arial"/>
        <family val="2"/>
      </rPr>
      <t>Gestión Talento Humano 
• Integridad</t>
    </r>
  </si>
  <si>
    <r>
      <rPr>
        <b/>
        <sz val="9"/>
        <rFont val="Arial"/>
        <family val="2"/>
      </rPr>
      <t>Dimensión:</t>
    </r>
    <r>
      <rPr>
        <sz val="9"/>
        <rFont val="Arial"/>
        <family val="2"/>
      </rPr>
      <t xml:space="preserve"> Evaluación de Resultados
</t>
    </r>
    <r>
      <rPr>
        <b/>
        <sz val="9"/>
        <rFont val="Arial"/>
        <family val="2"/>
      </rPr>
      <t xml:space="preserve">Política: </t>
    </r>
    <r>
      <rPr>
        <sz val="9"/>
        <rFont val="Arial"/>
        <family val="2"/>
      </rPr>
      <t xml:space="preserve">Seguimiento y evaluación del desempeño institucional
</t>
    </r>
  </si>
  <si>
    <t>Rendición Pública de Cuentas</t>
  </si>
  <si>
    <t>Proteger de manera integral a 790 Personas Mayores en los centros de protección de la Beneficencia</t>
  </si>
  <si>
    <t>(Número de personas mayores protegidas en el período / 790 programadas) x 100</t>
  </si>
  <si>
    <t>(Número de visitas y actividades virtuales realizadas/ 72 programadas) x 100</t>
  </si>
  <si>
    <t>(Número de respuestas y soluciones  en los términos de ley a las PQRS / Número de PQRS de conocimiento del SIAC) x 100</t>
  </si>
  <si>
    <t>Profesional Oficina Planeación y Técnico Administrativo de Secretaría General</t>
  </si>
  <si>
    <t>No hay acciones pendientes del MIPG</t>
  </si>
  <si>
    <t>Jefe de Oficina,  Técnico de la Oficina de Planeación y contratista de calidad</t>
  </si>
  <si>
    <t>Valor determinado de cartera</t>
  </si>
  <si>
    <r>
      <rPr>
        <b/>
        <sz val="9"/>
        <rFont val="Arial"/>
        <family val="2"/>
      </rPr>
      <t>Dimensión Talento Humano
Políticas:</t>
    </r>
    <r>
      <rPr>
        <sz val="9"/>
        <rFont val="Arial"/>
        <family val="2"/>
      </rPr>
      <t xml:space="preserve">
• Gestión Talento Humano 
• Integridad
</t>
    </r>
  </si>
  <si>
    <t xml:space="preserve">Secretario General y profesional Universitario </t>
  </si>
  <si>
    <t>Dimensiones y políticas del MIPG (Modelo Integrado de Planeación y Gestión)</t>
  </si>
  <si>
    <t>Acciones Generadas en el Autodiagnóstico FURAG</t>
  </si>
  <si>
    <t>INICIAL (Enero)</t>
  </si>
  <si>
    <t>META (Diciembre)</t>
  </si>
  <si>
    <t>Participar en las actividades de formulación, actualización e implementación de políticas públicas sociales del Departamento, afines con la misión institucional, en las cuales se convoque a la entidad y delegue la Gerencia.</t>
  </si>
  <si>
    <t>Liderar el ejercicio de Revisión por la Dirección y elaborar el informe.</t>
  </si>
  <si>
    <t>Mantener el Sistema Integrado de Gestión</t>
  </si>
  <si>
    <t>(Número de actividades realizadas / Numero actividades programadas 3) x 100</t>
  </si>
  <si>
    <t>Mantener actualizados los modelos de atención a las personas mayores y a las personas con discapacidad mental en los centros de la Beneficencia (anexos técnicos)</t>
  </si>
  <si>
    <r>
      <rPr>
        <b/>
        <sz val="9"/>
        <rFont val="Arial"/>
        <family val="2"/>
      </rPr>
      <t>Dimensión</t>
    </r>
    <r>
      <rPr>
        <sz val="9"/>
        <rFont val="Arial"/>
        <family val="2"/>
      </rPr>
      <t xml:space="preserve"> Información y Comunicación
</t>
    </r>
    <r>
      <rPr>
        <b/>
        <sz val="9"/>
        <rFont val="Arial"/>
        <family val="2"/>
      </rPr>
      <t>Políticas:</t>
    </r>
    <r>
      <rPr>
        <sz val="9"/>
        <rFont val="Arial"/>
        <family val="2"/>
      </rPr>
      <t xml:space="preserve">
• Transparencia, acceso a la información pública y lucha contra la corrupción</t>
    </r>
  </si>
  <si>
    <t>Administrar la ejecución presupuestal de los recursos asignados para atención de las personas consumidoras de sustancias psicoactivas en programa de la Beneficencia.</t>
  </si>
  <si>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</si>
  <si>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
</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</si>
  <si>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</si>
  <si>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Gestión con Valores para Resultados 
• Defensa jurídica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</si>
  <si>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 Defensa jurídica
• Servicio al Ciudadano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</si>
  <si>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 xml:space="preserve">
Política: Defensa jurídica
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r>
      <rPr>
        <b/>
        <sz val="9"/>
        <rFont val="Arial"/>
        <family val="2"/>
      </rPr>
      <t>Dimensión</t>
    </r>
    <r>
      <rPr>
        <sz val="9"/>
        <rFont val="Arial"/>
        <family val="2"/>
      </rPr>
      <t xml:space="preserve"> Gestión con Valores para Resultados 
</t>
    </r>
    <r>
      <rPr>
        <b/>
        <sz val="9"/>
        <rFont val="Arial"/>
        <family val="2"/>
      </rPr>
      <t>Política:</t>
    </r>
    <r>
      <rPr>
        <sz val="9"/>
        <rFont val="Arial"/>
        <family val="2"/>
      </rPr>
      <t xml:space="preserve"> Defensa jurídica</t>
    </r>
  </si>
  <si>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Gestión Presupuestal y eficiencia del Gasto público</t>
    </r>
  </si>
  <si>
    <t>Realizar las actividades de generación, control, solicitud, verificación y trámite de pago de los impuestos de los bienes Inmuebles de la Entidad</t>
  </si>
  <si>
    <t>(Número de inmuebles con pago de impuestos en la vigencia / Número total de inmuebles) x 100</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</si>
  <si>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</si>
  <si>
    <t>Realizar el seguimiento al Plan Anticorrupción y atención al Ciudadano y a los riesgos de corrupción, publicar informes cuatrimestrales en la portal web</t>
  </si>
  <si>
    <t>(Número de informes publicados en la portal web / 3 informes</t>
  </si>
  <si>
    <r>
      <rPr>
        <b/>
        <sz val="9"/>
        <rFont val="Arial"/>
        <family val="2"/>
      </rPr>
      <t xml:space="preserve">Dimensión </t>
    </r>
    <r>
      <rPr>
        <sz val="9"/>
        <rFont val="Arial"/>
        <family val="2"/>
      </rPr>
      <t>Control interno</t>
    </r>
    <r>
      <rPr>
        <b/>
        <sz val="9"/>
        <rFont val="Arial"/>
        <family val="2"/>
      </rPr>
      <t xml:space="preserve">
Política: </t>
    </r>
    <r>
      <rPr>
        <sz val="9"/>
        <rFont val="Arial"/>
        <family val="2"/>
      </rPr>
      <t>Control Interno</t>
    </r>
    <r>
      <rPr>
        <b/>
        <sz val="9"/>
        <rFont val="Arial"/>
        <family val="2"/>
      </rPr>
      <t xml:space="preserve">
Dimensión </t>
    </r>
    <r>
      <rPr>
        <sz val="9"/>
        <rFont val="Arial"/>
        <family val="2"/>
      </rPr>
      <t xml:space="preserve">Información y Comunicación
</t>
    </r>
    <r>
      <rPr>
        <b/>
        <sz val="9"/>
        <rFont val="Arial"/>
        <family val="2"/>
      </rPr>
      <t xml:space="preserve">Política:
</t>
    </r>
    <r>
      <rPr>
        <sz val="9"/>
        <rFont val="Arial"/>
        <family val="2"/>
      </rPr>
      <t>• Transparencia, acceso a la información pública y lucha contra la corrupción</t>
    </r>
  </si>
  <si>
    <t>(Número de informes de seguimiento a mapas de riesgo de los procesos de la entidad  y riesgos de corrupción  publicados en la portal web / 1 informe) x 100</t>
  </si>
  <si>
    <t>(Número de funcionarios evaluados/ número total de funcionarios inscritos en carrera administrativa)  x 100</t>
  </si>
  <si>
    <t>Realizar el proceso de inducción a todos los funcionarios nuevos y de reinducción a todos los funcionarios</t>
  </si>
  <si>
    <t>(Número de funcionarios que recibieron inducción y/o reinducción/ Número de funcionarios) x 100</t>
  </si>
  <si>
    <r>
      <t xml:space="preserve">Dimensión Talento Humano
Políticas:
• </t>
    </r>
    <r>
      <rPr>
        <sz val="9"/>
        <rFont val="Arial"/>
        <family val="2"/>
      </rPr>
      <t>Gestión Talento Humano
• Integridad</t>
    </r>
  </si>
  <si>
    <t>Número de actualizaciones del Plan Anual de Adquisiciones realizadas durante la vigencia</t>
  </si>
  <si>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Transparencia, acceso a la información pública y lucha contra la corrupción</t>
    </r>
  </si>
  <si>
    <t xml:space="preserve">Realizar los estudios previos para contratación de vigilancia, aseguramiento de los bienes de la entidad, Intermediación de Seguros, suministro de combustible y mantenimiento del parque automotor </t>
  </si>
  <si>
    <r>
      <t xml:space="preserve">Dimensión  </t>
    </r>
    <r>
      <rPr>
        <sz val="9"/>
        <rFont val="Arial"/>
        <family val="2"/>
      </rPr>
      <t xml:space="preserve">Información y Comunicación </t>
    </r>
    <r>
      <rPr>
        <b/>
        <sz val="9"/>
        <rFont val="Arial"/>
        <family val="2"/>
      </rPr>
      <t xml:space="preserve">
Política: </t>
    </r>
    <r>
      <rPr>
        <sz val="9"/>
        <rFont val="Arial"/>
        <family val="2"/>
      </rPr>
      <t>Gestión Documental</t>
    </r>
  </si>
  <si>
    <r>
      <t xml:space="preserve">Dimensión  </t>
    </r>
    <r>
      <rPr>
        <sz val="9"/>
        <rFont val="Arial"/>
        <family val="2"/>
      </rPr>
      <t>Gestión con Valores para Resultados</t>
    </r>
    <r>
      <rPr>
        <b/>
        <sz val="9"/>
        <rFont val="Arial"/>
        <family val="2"/>
      </rPr>
      <t xml:space="preserve">
Política: </t>
    </r>
    <r>
      <rPr>
        <sz val="9"/>
        <rFont val="Arial"/>
        <family val="2"/>
      </rPr>
      <t>Gobierno digital</t>
    </r>
    <r>
      <rPr>
        <b/>
        <sz val="9"/>
        <rFont val="Arial"/>
        <family val="2"/>
      </rPr>
      <t xml:space="preserve">
Dimensión</t>
    </r>
    <r>
      <rPr>
        <sz val="9"/>
        <rFont val="Arial"/>
        <family val="2"/>
      </rPr>
      <t xml:space="preserve"> Información y Comunicación</t>
    </r>
    <r>
      <rPr>
        <b/>
        <sz val="9"/>
        <rFont val="Arial"/>
        <family val="2"/>
      </rPr>
      <t xml:space="preserve">
Política: </t>
    </r>
    <r>
      <rPr>
        <sz val="9"/>
        <rFont val="Arial"/>
        <family val="2"/>
      </rPr>
      <t>Transparencia, acceso a la información pública y lucha contra la corrupción</t>
    </r>
  </si>
  <si>
    <r>
      <t>Dimensión</t>
    </r>
    <r>
      <rPr>
        <sz val="9"/>
        <rFont val="Arial"/>
        <family val="2"/>
      </rPr>
      <t xml:space="preserve"> Información y Comunicación</t>
    </r>
    <r>
      <rPr>
        <b/>
        <sz val="9"/>
        <rFont val="Arial"/>
        <family val="2"/>
      </rPr>
      <t xml:space="preserve">
Políticas: </t>
    </r>
    <r>
      <rPr>
        <sz val="9"/>
        <rFont val="Arial"/>
        <family val="2"/>
      </rPr>
      <t>Transparencia, acceso a la información pública y lucha contra la corrupción</t>
    </r>
  </si>
  <si>
    <t>Ejecutar las actividades del Plan de Acción del MIPG
Participar en las actividades programadas para la renovación o recertificación al Sistema Integrado de Gestión como actualización documental, reporte de informes e indicadores de gestión, cierre de acciones, auditorías internas y externas, etc.</t>
  </si>
  <si>
    <t>Publicación del programa de gestión documental y tablas de retención documental
Formular y desarrollar la política de gestión ambiental armonizada al sistema de gestión documental</t>
  </si>
  <si>
    <t>Recibir y dar trámite interno o externo según su naturaleza a todas las peticiones, quejas, reclamos y sugerencias que se presenten en la entidad de manera escrita, presencial, telefónica, por correo electrónico, portal web.
Hacer seguimiento a la solución y respuesta.
Enviar las repuestas en los términos previstos en la ley</t>
  </si>
  <si>
    <t>Brindar atención y orientación adecuada al ciudadano sobre los servicios que presta la Beneficencia  mediante los canales definidos por la Entidad: presencial, escrita, telefónica, correo electrónico y a través de la web.</t>
  </si>
  <si>
    <t xml:space="preserve">(Número de personas orientadas e informadas /Número de solicitudes de atención y orientación) x 100 </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</si>
  <si>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</si>
  <si>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t xml:space="preserve">Cumplir con las actividades del plan de Acción del MIPG, relacionadas con la </t>
    </r>
    <r>
      <rPr>
        <b/>
        <sz val="9"/>
        <rFont val="Arial"/>
        <family val="2"/>
      </rPr>
      <t xml:space="preserve">POLITICA ATENCION AL CIUDADANO </t>
    </r>
    <r>
      <rPr>
        <sz val="9"/>
        <rFont val="Arial"/>
        <family val="2"/>
      </rPr>
      <t>y las que se deriven del diligenciamiento del FURAG que informará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</si>
  <si>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</si>
  <si>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 xml:space="preserve">Seguimiento y evaluación del desempeño institucional
 </t>
    </r>
  </si>
  <si>
    <r>
      <rPr>
        <b/>
        <sz val="9"/>
        <rFont val="Arial"/>
        <family val="2"/>
      </rPr>
      <t xml:space="preserve">Dimensión: </t>
    </r>
    <r>
      <rPr>
        <sz val="9"/>
        <rFont val="Arial"/>
        <family val="2"/>
      </rPr>
      <t xml:space="preserve">Direccionamiento Estratégico y Planeación.
</t>
    </r>
    <r>
      <rPr>
        <b/>
        <sz val="9"/>
        <rFont val="Arial"/>
        <family val="2"/>
      </rPr>
      <t>Política:</t>
    </r>
    <r>
      <rPr>
        <sz val="9"/>
        <rFont val="Arial"/>
        <family val="2"/>
      </rPr>
      <t xml:space="preserve"> Planeación institucional</t>
    </r>
  </si>
  <si>
    <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</si>
  <si>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</si>
  <si>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Transparencia, acceso a la información pública y lucha contra la corrupción</t>
    </r>
  </si>
  <si>
    <t>Gerente General y Comité de Gestión Institucional y Desempeño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</si>
  <si>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t>
    </r>
  </si>
  <si>
    <r>
      <rPr>
        <b/>
        <sz val="9"/>
        <rFont val="Arial"/>
        <family val="2"/>
      </rPr>
      <t>Dimensión</t>
    </r>
    <r>
      <rPr>
        <sz val="9"/>
        <rFont val="Arial"/>
        <family val="2"/>
      </rPr>
      <t xml:space="preserve"> Información y Comunicación
</t>
    </r>
    <r>
      <rPr>
        <b/>
        <sz val="9"/>
        <rFont val="Arial"/>
        <family val="2"/>
      </rPr>
      <t xml:space="preserve">Política: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</si>
  <si>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t>
    </r>
  </si>
  <si>
    <t>(Número de Audiencias  de conciliación extrajudiciales asistidas / Número audiencias requeridas en la vigencia) x 100</t>
  </si>
  <si>
    <t>Realizar la actualización permanente de la cartera de la Entidad con el fin de llevar el adecuado control sobre los valores que se adeudan a la entidad por este concepto</t>
  </si>
  <si>
    <t>(Número de actividades de seguimiento y control realizadas / Número de actividades programadas) x 100</t>
  </si>
  <si>
    <t>EJE ESTRATEGICO/PROGRAMA/SUBPROGRAMA/PROYECTO.</t>
  </si>
  <si>
    <t>Participar en las actividades programadas para la renovación o recertificación al Sistema Integrado de Gestión como actualización de documentos, reporte de informes e indicadores de gestión, cierre de acciones, auditorías internas y externas, etc.</t>
  </si>
  <si>
    <t>Ejecutar el proceso de provisión de empleos, verificar el cumplimiento de  requisitos, elaboración de actos administrativos y afiliaciones a seguridad social.</t>
  </si>
  <si>
    <t>Realizar inducción a los nuevos funcionarios, actualizar y difundir el manual de reinducción a los funcionarios antiguos</t>
  </si>
  <si>
    <t>Asesorar a los líderes de los procesos en la identificación, análisis y valoración de riesgos que permita la implementación o actualización de los mapas de riesgos</t>
  </si>
  <si>
    <t>Líderes de todos los procesos, Técnico y Jefe de Oficina de Planeación y Jefe de Control Interno</t>
  </si>
  <si>
    <t>Proteger de manera integral a las personas adultas mayores que ingresan a los programas de protección de la Beneficencia</t>
  </si>
  <si>
    <t>Administrar la ejecución presupuestal de los recursos asignados para la protección de personas con discapacidad mental y cognitiva en los centros de la Beneficencia.</t>
  </si>
  <si>
    <t>Valor que se determine</t>
  </si>
  <si>
    <t xml:space="preserve">(Número de Actividades realizadas)  / Número de Actividades programadas 6) x 100 </t>
  </si>
  <si>
    <r>
      <rPr>
        <b/>
        <sz val="9"/>
        <rFont val="Arial"/>
        <family val="2"/>
      </rPr>
      <t xml:space="preserve">Dimensión: </t>
    </r>
    <r>
      <rPr>
        <sz val="9"/>
        <rFont val="Arial"/>
        <family val="2"/>
      </rPr>
      <t xml:space="preserve">Gestión Institucional con Valores para  Resultados
</t>
    </r>
    <r>
      <rPr>
        <b/>
        <sz val="9"/>
        <rFont val="Arial"/>
        <family val="2"/>
      </rPr>
      <t>Política:</t>
    </r>
    <r>
      <rPr>
        <sz val="9"/>
        <rFont val="Arial"/>
        <family val="2"/>
      </rPr>
      <t xml:space="preserve"> Fortalecimiento Organizacional y Simplificación de Procesos </t>
    </r>
  </si>
  <si>
    <t>Registrar en el sistema CETIL del Ministerio de Hacienda y Crédito Público, la información de salarios, festivos primas de antigüedad consignada en historia laboral de exfuncionarios de la entidad, para el reconocimiento de pensiones o devolución de dineros</t>
  </si>
  <si>
    <t>Realizar actualización de la documentación del Sistema Integrado de Gestión de la entidad.</t>
  </si>
  <si>
    <t>(Número de mapas de riesgos de los procesos actualizados y socializados / Número de procesos - 15) x 100</t>
  </si>
  <si>
    <t>Diligenciar los cuestionarios FURAG, socializar a los líderes de los procesos los planes de acción y resultados que del FURAG se derivan y elaborar los informes de seguimiento</t>
  </si>
  <si>
    <t>Jefe de Oficina de Planeación y Profesional</t>
  </si>
  <si>
    <t>(Número de informes publicados en el portal de la entidad / 5 Informes a publicar) x 100</t>
  </si>
  <si>
    <t>(Número de personas atendidas /Número de  solicitudes)  x 100</t>
  </si>
  <si>
    <t>Valorar la condición de vulnerabilidad del usuario para el ingreso a los programas de protección social,  según los  parámetros establecidos</t>
  </si>
  <si>
    <t>Administrar el recaudo y fiscalización de los ingresos financieros de la entidad</t>
  </si>
  <si>
    <t>Administrar el recaudo de los ingresos financieros de la entidad y controlar su ejecución</t>
  </si>
  <si>
    <t>Cumplir con la presentación de las Declaraciones en los plazos establecidos por las normas que regulan la materia (12 Retención en la fuente, 6 de IVA y 6 de RETEICA).</t>
  </si>
  <si>
    <t>Jefe y Profesionales de la Oficina Asesora Jurídica  y abogados externos y Técnico</t>
  </si>
  <si>
    <t>Jefe y Profesionales de la Oficina Asesora Jurídica</t>
  </si>
  <si>
    <t>Jefe y Profesionales de la Oficina Asesora Jurídica  y abogados externos.</t>
  </si>
  <si>
    <t>Proyectar y actualizar la normatividad  interna conforme a los cambios legislativos y socializar</t>
  </si>
  <si>
    <t>Proyectar, modificar y actualizar las resoluciones internas de la Entidad que sean solicitadas a la Oficina Jurídica</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</si>
  <si>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</si>
  <si>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Realizar seguimiento y control al recaudo por concepto de cánones de arrendamiento de inmuebles de la entidad.</t>
  </si>
  <si>
    <t>(Valor total de arrendamientos / Ingresos proyectados) x 100</t>
  </si>
  <si>
    <t xml:space="preserve">Realizar el seguimiento y control al estado físico de los centros de protección e inmuebles de la entidad, revisión de presupuestos de obra previos a la contratación de obras de adecuación física, para el mejoramiento de la calidad de vida de los usuarios y evitar el deterioro de los inmuebles </t>
  </si>
  <si>
    <t>Realizar el seguimiento y control al cumplimiento de los proyectos fiduciarios, con el fin de recibir los beneficios en montos y tiempos establecidos en los contratos de fiducia.</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</si>
  <si>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</si>
  <si>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 xml:space="preserve">Hacer seguimiento a los Planes de Mejoramiento  propuestos en las auditorías internas,  externas  e individuales de acuerdo con los informes emitidos. </t>
  </si>
  <si>
    <t>Hacer seguimiento al cumplimiento del Sistema de Evaluación del Desempeño Laboral, conforme a la normatividad vigente</t>
  </si>
  <si>
    <t>Orientar la elaboración de los acuerdos de gestión por parte de los gerentes públicos de la entidad y evaluar su cumplimiento.</t>
  </si>
  <si>
    <t>Medir la apropiación de todos los servidores públicos al CODIGO DE INTEGRIDAD, mediante encuestas y socializar los resultados.
Divulgar el Código de Integridad en la inducción y reinducción de los funcionarios y contratistas de la entidad
Activar el grupo Gestor de la política de Integridad de la entidad y ejecutar las funciones del mismo
Aplicar encuestas para identificación de  observaciones y mejoras al código de Integridad
Actualizar el Código de Integridad considerando los aportes hechos por los servidores públicos</t>
  </si>
  <si>
    <t>(Número de actividades ejecutadas/ Número de actividades programadas 5)/100</t>
  </si>
  <si>
    <t>Diseñar el Plan Institucional de Bienestar, Capacitación e Incentivos</t>
  </si>
  <si>
    <t xml:space="preserve">(Número de encuestas de bienestar con calificación satisfactoria  / Número total de encuestas diligenciadas) x 100 </t>
  </si>
  <si>
    <t xml:space="preserve">(Número de encuestas de capacitación con calificación satisfactoria  / Número total de encuestas diligenciadas) x 100 </t>
  </si>
  <si>
    <t>Copasst en funcionamiento/ 1</t>
  </si>
  <si>
    <t xml:space="preserve">Conformar y garantizar el funcionamiento del Comité Paritario de Seguridad y Salud en el Trabajo COPASST </t>
  </si>
  <si>
    <t>Secretario General, Profesional Universitario y Copasst</t>
  </si>
  <si>
    <t>Comité de convivencia  en funcionamiento/ 1</t>
  </si>
  <si>
    <t>Número de funcionarios que recibieron inducción y reinducción en el SSST/ Número total de funcionarios y contratistas</t>
  </si>
  <si>
    <t>Secretario General, Profesional Universitario y Comité de convivencia</t>
  </si>
  <si>
    <t>Diseñar el Plan Anual de Trabajo para el cumplimiento del Sistema de Gestión de SST, realizar seguimiento y control a su ejecución</t>
  </si>
  <si>
    <t>Profesional en seguridad y salud en el trabajo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</si>
  <si>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Política</t>
    </r>
    <r>
      <rPr>
        <sz val="9"/>
        <rFont val="Arial"/>
        <family val="2"/>
      </rPr>
      <t xml:space="preserve"> Integridad</t>
    </r>
  </si>
  <si>
    <t>PROCESO GESTIÓN ALMACÉN E INVENTARIOS</t>
  </si>
  <si>
    <t>Programar los vehículos y los conductores de la entidad, con el fin de asegurar la movilidad de los funcionarios que requieren el servicio en su desempeño laboral</t>
  </si>
  <si>
    <t>(Número de comisiones) / Número de solicitudes) x 100</t>
  </si>
  <si>
    <t>Atender y orientar a las  familias y  autoridades  municipales acerca de los programas de la entidad y otras rutas de atención a personas con derechos vulnerados</t>
  </si>
  <si>
    <t xml:space="preserve">Conformar y garantizar el funcionamiento del Comité de convivencia </t>
  </si>
  <si>
    <t>Administración del parque automotor de la entidad para la buena prestación del servicio</t>
  </si>
  <si>
    <t>Proteger de manera integral a  las personas con discapacidad mental y cognitiva que ingresan a los programas de protección de la Beneficencia.</t>
  </si>
  <si>
    <t>Diseñar  y/o actualizar el Sistema de Gestión de Seguridad y Salud en el Trabajo y garantizar su funcionamiento</t>
  </si>
  <si>
    <t>Profesionales de Contabilidad, Tesorería y Presupuesto</t>
  </si>
  <si>
    <t>Plan de Trabajo del SGSST diseñado / 1 Programado) x 100</t>
  </si>
  <si>
    <t>Gerente General,  Jefe de Oficina y Profesional Oficina Planeación</t>
  </si>
  <si>
    <r>
      <rPr>
        <b/>
        <sz val="9"/>
        <color indexed="8"/>
        <rFont val="Arial"/>
        <family val="2"/>
      </rPr>
      <t xml:space="preserve">Dimensión: </t>
    </r>
    <r>
      <rPr>
        <sz val="9"/>
        <color indexed="8"/>
        <rFont val="Arial"/>
        <family val="2"/>
      </rPr>
      <t>Direccionamiento Estratégico y Planeación</t>
    </r>
  </si>
  <si>
    <t>Liderar la formulación y actualización de los proyectos de inversión de la entidad en cumplimiento de su misión institucional.</t>
  </si>
  <si>
    <t>(Número de informes elaborados de seguimiento al plan de acción, POAI y Plan de Asistencia Técnica/ 7 programados) x 100</t>
  </si>
  <si>
    <r>
      <t xml:space="preserve">Cumplir con las actividades del Plan de Acción del MIPG </t>
    </r>
    <r>
      <rPr>
        <b/>
        <sz val="9"/>
        <rFont val="Arial"/>
        <family val="2"/>
      </rPr>
      <t>POLITICA TALENTO HUMANO</t>
    </r>
  </si>
  <si>
    <t>1) Activar el grupo Gestor de la política de Integridad de la entidad y ejecutar las funciones del mismo
2) Aplicar encuestas para identificación de  observaciones y mejoras al código de Integridad
3) Actualizar el Código de Integridad considerando los aportes hechos por los servidores públicos</t>
  </si>
  <si>
    <t>Cumplir al 100% con la planeación institucional</t>
  </si>
  <si>
    <t>(Número  de inmuebles en proceso de restitución por la entidad/ Número total de Inmuebles a restituir) x 100</t>
  </si>
  <si>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r>
      <rPr>
        <b/>
        <sz val="9"/>
        <rFont val="Arial"/>
        <family val="2"/>
      </rPr>
      <t xml:space="preserve">
Dimensión </t>
    </r>
    <r>
      <rPr>
        <sz val="9"/>
        <rFont val="Arial"/>
        <family val="2"/>
      </rPr>
      <t>Control interno</t>
    </r>
    <r>
      <rPr>
        <b/>
        <sz val="9"/>
        <rFont val="Arial"/>
        <family val="2"/>
      </rPr>
      <t xml:space="preserve">
Política: </t>
    </r>
    <r>
      <rPr>
        <sz val="9"/>
        <rFont val="Arial"/>
        <family val="2"/>
      </rPr>
      <t>Control Interno</t>
    </r>
  </si>
  <si>
    <t>(Número de personas  en situación de discapacidad protegidas en el período / 650 Programado) x 100</t>
  </si>
  <si>
    <r>
      <t xml:space="preserve">Dimensión Talento Humano
Políticas:
• </t>
    </r>
    <r>
      <rPr>
        <sz val="9"/>
        <rFont val="Arial"/>
        <family val="2"/>
      </rPr>
      <t>Gestión Talento Humano</t>
    </r>
  </si>
  <si>
    <t>Proyectó Doris Lozano, Profesional Oficina Asesora de Planeación</t>
  </si>
  <si>
    <t>Formular en coordinación con las demás dependencias de la entidad los siguientes planes para la vigencia 2022: El Plan de Acción, Plan Anticorrupción y Atención al Ciudadano, Plan de Asistencia Técnica, Plan Operativo Anual de inversión y el Plan de Participación Ciudadana.</t>
  </si>
  <si>
    <t>Cumplir con las actividades del plan de Acción del MIPG, como Publicación del programa de gestión documental y tablas de retención documental y las que oriente la Oficina de Planeación
Participar en las actividades programadas para la renovación o recertificación al Sistema Integrado de Gestión como actualización documental, reporte de informes e indicadores de gestión, cierre de acciones, auditorías internas y externas, etc.</t>
  </si>
  <si>
    <t>Ejecutar las actividades del Plan de Acción del MIPG y las demás actividades que se deriven del diligenciamiento del FURAG 
Participar en las actividades programadas para la renovación o recertificación al Sistema Integrado de Gestión como actualización documental, reporte de informes e indicadores de gestión, cierre de acciones, auditorías internas y externas, etc.</t>
  </si>
  <si>
    <t>Presentar y sustentar los Estados Financieros de la  Vigencia anterior  al Consejo Directivo de la Entidad para su aprobación</t>
  </si>
  <si>
    <t>Mantener actualizado el link de Transparencia y acceso a la Información,  en el portal web de la entidad, con los informes periódicos emitidos por las diferentes dependencias de la entidad, en cumplimiento de la normatividad vigente.
Actualización de la página web de la Beneficencia de Cundinamarca  en cumplimiento de la Resolución 1519 de 2020 y circular  018 del 22 de septiembre de  2021 del Ministerio de las TIC</t>
  </si>
  <si>
    <t>Realizar las trasferencias de los documentos al archivo central de la entidad, previa aplicación de TRD por los responsables en cada dependencia, como también en los centros de protección de la Beneficencia de Cundinamarca. </t>
  </si>
  <si>
    <t>Estados Financieros de la Vigencia anterior aprobados  por el Consejo Directivo de la Entidad</t>
  </si>
  <si>
    <t>Actualizar  en coordinación con las dependencias competentes los proyectos de inversión de la entidad.</t>
  </si>
  <si>
    <t>(Número de proyectos actualizados / 3 programados) x 100</t>
  </si>
  <si>
    <t>Realizar la Rendición Pública de Cuentas y Diálogo Ciudadano</t>
  </si>
  <si>
    <t xml:space="preserve">Actualizar y planificar los servicios de atención a la población vulnerable en programas de protección social de la Beneficencia </t>
  </si>
  <si>
    <t>Realizar la supervisión y control a la prestación de servicios de protección social</t>
  </si>
  <si>
    <t xml:space="preserve">Gestionar recursos para la prestación de los servicios de protección social. </t>
  </si>
  <si>
    <t>OBJETIVO: Llevar a cabo las actuaciones disciplinarias en las que se encuentren inmersos funcionarios y exfuncionarios de la entidad, promoviendo la legalidad, integridad y el cumplimiento de la normatividad vigentes a través de la sensibilización y la prevención.</t>
  </si>
  <si>
    <t>OBJETIVO: Mantener y gestionar la plataforma tecnológica existente, implementar nuevas soluciones tecnológicas que provean en forma oportuna, eficiente y transparente la información necesaria para el cumplimiento de los fines misionales de  la  Beneficencia y formular lineamientos relacionados con estándares y buenas practicas para el manejo de la información.</t>
  </si>
  <si>
    <t xml:space="preserve">OBJETIVO: Planear la adquisición, custodia, registro y entrega de los elementos de consumo y devolutivos en la sede administrativa de la entidad y de los bienes devolutivos de los centros de protección social de la entidad, dando cumplimiento a la normatividad vigente. </t>
  </si>
  <si>
    <t xml:space="preserve">OBJETIVO: Administrar los recursos físicos que sirven de apoyo la prestación de servicios y el cumplimiento de metas y objetivos institucionales </t>
  </si>
  <si>
    <t>OBJETIVO: Asegurar la preservación y control de la documentación física que se produzca en la entidad de acuerdo a Tablas de Retención Documental aplicadas en cada dependencia que permita su recibo, entrega, consulta, preservación y disposición final.</t>
  </si>
  <si>
    <t>OBJETIVO: Planear y ejecutar las actividades de Información y Atención al Ciudadano como instrumento gerencial de participación ciudadana en los asuntos públicos, el acceso a la información y servicios que les permiten ejercer estos derechos, contribuyendo de esta manera al fortalecimiento institucional y a mejorar permanentemente la calidad en la prestación de los servicios</t>
  </si>
  <si>
    <t>OBJETIVO: Legalizar el proceso de contratación que requiera la Beneficencia de Cundinamarca, ejerciendo control y seguimiento.</t>
  </si>
  <si>
    <t>Realizar el seguimiento y soporte técnico a las autoridades municipales en la ejecución financiera de los convenios interadministrativos con alcaldías municipales.</t>
  </si>
  <si>
    <t>Cantidad de recursos de cooperación logrados mediante convenios de asociación con los operadores de los Centros de Protección y su cumplimiento</t>
  </si>
  <si>
    <t>Enviar a la Secretaría General los informes periódicos emitidos por la dependencia, que deban publicarse en el portal web de la entidad y mantener actualizada la información de oferta institucional, eventos en centros de protección y tarifas de atención en programas sociales</t>
  </si>
  <si>
    <t>Brindar asistencia y asesoría jurídica a la entidad</t>
  </si>
  <si>
    <t>Realizar la supervisión al recaudo de ingresos por concepto de arrendamientos de los inmuebles rentables de la entidad</t>
  </si>
  <si>
    <t>Actualizar datos  del sistema de información para la optimización de las operaciones y procedimientos de la Oficina de Bienes</t>
  </si>
  <si>
    <t>Realizar el control y seguimiento al convenio Interadministrativo suscrito con la Inmobiliaria Cundinamarquesa</t>
  </si>
  <si>
    <t>Realizar el control y seguimiento a la cartera de los bienes inmuebles de la entidad</t>
  </si>
  <si>
    <t>Realizar el seguimiento, control y pago de Impuestos de los Bienes Inmuebles propiedad de la Entidad</t>
  </si>
  <si>
    <t xml:space="preserve">Realizar el seguimiento y control al estado físico de los inmuebles de la entidad </t>
  </si>
  <si>
    <t xml:space="preserve">Realizar el seguimiento y control al cumplimiento de los contratos fiduciarios en los cuales la Beneficencia de Cundinamarca posee participación </t>
  </si>
  <si>
    <t>Efectuar el seguimiento y evaluación anual al mapa de riesgos de gestión de los procesos de la sede Administrativa y Centros de Protección Social y a los riesgos de corrupción</t>
  </si>
  <si>
    <t xml:space="preserve">Practicar auditorías internas, de calidad y gestión a   los procesos y procedimientos y centros de protección social de la entidad. </t>
  </si>
  <si>
    <t xml:space="preserve">Elaborar y rendir los informes a los  diferentes entes de control y demás entidades que lo requieran durante la vigencia. </t>
  </si>
  <si>
    <t>Definir la política de clasificación y reserva de información y expedir el acto administrativo que determina la información reservada y clasificada de la entidad (Trabajo conjunto entre todas las dependencias competentes).</t>
  </si>
  <si>
    <t>Liderar el levantamiento de activos de información de seguridad digital</t>
  </si>
  <si>
    <t>Número de procesos con información actualizada en la Matriz de Información de seguridad digital/ Número total de procesos</t>
  </si>
  <si>
    <t>Proteger de manera integral a 650 personas en situación de  discapacidad mental y cognitiva en los centros de protección de la Beneficencia.
Mediante ordenanza 59 de 2021 se modificó esta meta en el Plan Departamental de Desarrollo, en adelante se cuantifican las personas procedentes de Cundinamarca</t>
  </si>
  <si>
    <t>(Modelo de Atención creado / 1 programado) x 100</t>
  </si>
  <si>
    <t>Gerente y equipo de trabajo interdisciplinario e interinstitucional</t>
  </si>
  <si>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t>
    </r>
  </si>
  <si>
    <t xml:space="preserve">Diseñar y planificar un programa  de  protección integral a personas con  consumo de sustancias psicoactivas </t>
  </si>
  <si>
    <t>Crear un modelo de atención a personas consumidoras de sustancias psicoactivas y planificar su implementación</t>
  </si>
  <si>
    <r>
      <t>Formular la política de gestión del conocimiento y la innovación y su respectivo plan de implementación</t>
    </r>
    <r>
      <rPr>
        <b/>
        <sz val="9"/>
        <rFont val="Arial"/>
        <family val="2"/>
      </rPr>
      <t>,</t>
    </r>
    <r>
      <rPr>
        <sz val="9"/>
        <rFont val="Arial"/>
        <family val="2"/>
      </rPr>
      <t xml:space="preserve"> que incluya la identificación  y registro del conocimiento y experiencia de la entidad, consolidación de estudios e investigaciones donde esta ha sido parte, identificación del conocimiento tácito de la entidad, recopilación y documentación, promover los espacios de ideación e innovación, comunicación y soluciones efectivas a las problemáticas de la entidad, documentar las buenas prácticas y la memoria institucional y divulgarla a los grupos de valor, identificar redes de conocimiento y gestionar la participación de la entidad en ellas.
Diseño del procedimiento de gestión del conocimiento, todo conocimiento que produzcan los servidores públicos y contratistas de la Beneficencia será debidamente documentado y sustentado y para garantizar la propiedad de autor de la entidad, será elevado a Resolución o Acuerdo del Consejo Directivo, según la importancia del tema – tabla clasificación documental.</t>
    </r>
  </si>
  <si>
    <t>Comité Institucional de Gestión y Desempeño y funcionario (a) delegado para este fin.</t>
  </si>
  <si>
    <t xml:space="preserve">Formular la política y  el plan de gestión del conocimiento y la innovación
Diseñar el procedimiento de gestión del conocimiento </t>
  </si>
  <si>
    <r>
      <rPr>
        <b/>
        <sz val="9"/>
        <rFont val="Arial"/>
        <family val="2"/>
      </rPr>
      <t xml:space="preserve">Dimensión </t>
    </r>
    <r>
      <rPr>
        <sz val="9"/>
        <rFont val="Arial"/>
        <family val="2"/>
      </rPr>
      <t xml:space="preserve">Gestión del Conocimiento e innovación:
</t>
    </r>
    <r>
      <rPr>
        <b/>
        <sz val="9"/>
        <rFont val="Arial"/>
        <family val="2"/>
      </rPr>
      <t>Política:</t>
    </r>
    <r>
      <rPr>
        <sz val="9"/>
        <rFont val="Arial"/>
        <family val="2"/>
      </rPr>
      <t xml:space="preserve"> 
Gestión del Conocimiento y la Innovación
</t>
    </r>
    <r>
      <rPr>
        <b/>
        <sz val="9"/>
        <rFont val="Arial"/>
        <family val="2"/>
      </rPr>
      <t>Dimensión Talento Humano</t>
    </r>
    <r>
      <rPr>
        <sz val="9"/>
        <rFont val="Arial"/>
        <family val="2"/>
      </rPr>
      <t xml:space="preserve">
Políticas:
• Gestión Talento Humano</t>
    </r>
  </si>
  <si>
    <t>MEDICIÓN DE LA GESTIÓN</t>
  </si>
  <si>
    <t>% AVANCE</t>
  </si>
  <si>
    <t>ANÁLISIS</t>
  </si>
  <si>
    <t>Avance de Indicadores por Proceso</t>
  </si>
  <si>
    <t>Número de indicadores por proceso</t>
  </si>
  <si>
    <t xml:space="preserve"> SEGUIMIENTO Y EVALUACIÓN  (realiza Oficina Asesora de Planeación)</t>
  </si>
  <si>
    <r>
      <rPr>
        <b/>
        <sz val="10"/>
        <rFont val="Arial"/>
        <family val="2"/>
      </rPr>
      <t>PROCESO:</t>
    </r>
    <r>
      <rPr>
        <sz val="10"/>
        <rFont val="Arial"/>
        <family val="2"/>
      </rPr>
      <t xml:space="preserve"> DIRECCIONAMIENTO ESTRATÉGICO</t>
    </r>
  </si>
  <si>
    <r>
      <t xml:space="preserve">CÓDIGO: </t>
    </r>
    <r>
      <rPr>
        <sz val="10"/>
        <color indexed="8"/>
        <rFont val="Arial"/>
        <family val="2"/>
      </rPr>
      <t>FT 5020-01-03.14</t>
    </r>
  </si>
  <si>
    <r>
      <rPr>
        <b/>
        <sz val="10"/>
        <rFont val="Arial"/>
        <family val="2"/>
      </rPr>
      <t>PROCEDIMIENTO:</t>
    </r>
    <r>
      <rPr>
        <sz val="10"/>
        <rFont val="Arial"/>
        <family val="2"/>
      </rPr>
      <t xml:space="preserve">  SEGUIMIENTO A LA GESTIÓN INSTITUCIONAL</t>
    </r>
  </si>
  <si>
    <r>
      <t xml:space="preserve">VERSIÓN: </t>
    </r>
    <r>
      <rPr>
        <sz val="10"/>
        <color indexed="8"/>
        <rFont val="Arial"/>
        <family val="2"/>
      </rPr>
      <t>03</t>
    </r>
  </si>
  <si>
    <r>
      <rPr>
        <b/>
        <sz val="10"/>
        <rFont val="Arial"/>
        <family val="2"/>
      </rPr>
      <t xml:space="preserve">FORMATO:  </t>
    </r>
    <r>
      <rPr>
        <sz val="10"/>
        <rFont val="Arial"/>
        <family val="2"/>
      </rPr>
      <t>SEGUIMIENTO AL PLAN DE ACCIÓN</t>
    </r>
  </si>
  <si>
    <r>
      <t xml:space="preserve">FECHA: </t>
    </r>
    <r>
      <rPr>
        <sz val="10"/>
        <rFont val="Arial"/>
        <family val="2"/>
      </rPr>
      <t>23/06/2020</t>
    </r>
  </si>
  <si>
    <t>SEGUIMIENTO AL PLAN DE ACCIÓN DE LA BENEFICENCIA DE CUNDINAMARCA A 30 DE JUNIO DE 2022
PLAN DEPARTAMENTAL DE DESARROLLO:  CUNDINAMARCA REGIÓN QUE PROGRESA</t>
  </si>
  <si>
    <t>Informes presentados: Cuarto trimestre 2021 y primer trimestre 2022 a la Contaduría General de la Nación 
Informe 2021 y mensuales de 2022 a SIA Contraloría 
Dian (exógena) vigencia 2021
Secretaría de Hacienda Distrital vigencia 2021
Informes mensuales de estados financieros y revelaciones de enero a mayo de 2022</t>
  </si>
  <si>
    <t>En el primer semestre se recepcionaron 10 Derechos de Petición de los cuales se dio respuesta oportuna.</t>
  </si>
  <si>
    <t>En el primer semestre se recepcionaron 88 Acciones de Tutela de las cuales 40 requerían de respuesta y los 47 restantes eran de fallo a favor de la entidad o de conocimiento: De las 40 Acciones de tutela 36 fueron requeridas de Juzgados, 1 del Consejo de Estado y 3 del Tribunal.</t>
  </si>
  <si>
    <t>Número de procesos notificados en la vigencia</t>
  </si>
  <si>
    <t>Con corte al mes de junio de 2022 se continua con la actualización y escaneo de los contratos de arrendamiento, escrituras, certificados de tradición y libertad, recibos de impuestos prediales, y la actualización de la información en el sistema de información de la Oficina (excel y aplicativo PROPIEDAD)</t>
  </si>
  <si>
    <t>Con corte de mayo de 2022, se evidencia una cartera con la Empresa Inmobiliaria y de Servicios Logísticos de Cundinamarca, por la suma de $1.781.334.718,65 de las vigencias 2019 a 2022</t>
  </si>
  <si>
    <t xml:space="preserve">Con corte al mes de junio de 2022, se ha realizado el pago a 30 inmuebles por la vigencia 2022, por valor de $186.822.550
</t>
  </si>
  <si>
    <t>Durante la vigencia se ha brindado protección social integral en centros de la Beneficencia a 260 mujeres y 346 hombres mayores de 60 años de edad y con derechos fundamentales vulnerados</t>
  </si>
  <si>
    <t xml:space="preserve">Durante la vigencia se ha brindado protección social integral en centros de la Beneficencia a 224 mujeres y 278 hombres mayores de 18 años de edad, con discapacidad mental y cognitiva y con derechos fundamentales vulnerados, procedentes de Cundinamarca.  Se han atendido 378 personas procedentes de Bogotá </t>
  </si>
  <si>
    <t xml:space="preserve">Durante el primer semestre se han realizado 100 estudios de caso y 42 visitas domiciliarias  </t>
  </si>
  <si>
    <t>A 30 de junio se han realizado 98 asesorías.</t>
  </si>
  <si>
    <t>$10.388.501.331 comprometidos y ejecutados de $25.195.000.000 programados</t>
  </si>
  <si>
    <t>$9.215.629.444 comprometidos y ejecutados de $21.000.000.000 programados</t>
  </si>
  <si>
    <t xml:space="preserve">Del total de personas atendidas, 511 están por contrato interadministrativo con las alcaldías de Cundinamarca y 378 por convenio con la Secretaría de Integración Social de Bogotá </t>
  </si>
  <si>
    <t>Durante el primer semestre se han suscrito contratos interadministrativos con las alcaldías de Guaduas, Machetá, Nemocón, San Bernardo, Tabio, Tenjo, Ubaque y Viotá</t>
  </si>
  <si>
    <t xml:space="preserve">Comité Institucional de Gestión y Desempeño y todos los líderes de los procesos responsables de la formulación, ejecución, seguimiento y evaluación de los planes  </t>
  </si>
  <si>
    <t>Acciones Generadas en el Autodiagnóstico FURAG 2021</t>
  </si>
  <si>
    <t>En el primer semestre del año se actualizó el proyecto de atención a personas adultas mayores por adición de 5.000 millones de pesos y el proyecto de protección a personas con discapacidad mental y cognitiva por adición de 3.000 millones. La adición fue por transferencia  mediante  Decreto 100 del 11 de abril de 2022.</t>
  </si>
  <si>
    <t>Participar en los Comités, Subcomités, Mesas y Submesas de trabajo, relacionadas con las políticas públicas sociales departamentales y sus planes de implementación en donde es parte y se convoque a la entidad.</t>
  </si>
  <si>
    <t>(Número de reportes de seguimiento a la ejecución física y financiera del plan de acción y plan indicativo en el sistema de seguimiento del Departamento / 12 programados) x 100</t>
  </si>
  <si>
    <t>Se han realizado 6 reportes, uno en cada mes vencido en el Sistema de Seguimiento Plan de Desarrollo del Departamento
https://www.cundinamarca.gov.co/myportal/narino.gc/menupda</t>
  </si>
  <si>
    <t>Se ha elaborado un informe de seguimiento al POAI 2022 y dos informes de seguimiento al Plan de Asistencia Técnica</t>
  </si>
  <si>
    <t>Se han elaborado y presentado todos los informes solicitados por la Secretaría de Gobierno del Departamento</t>
  </si>
  <si>
    <t>El 16 de junio se realizó el dialogo ciudadano en la emisora Dorado Radio, como parte de la estrategia de rendición de Cuentas para la vigencia</t>
  </si>
  <si>
    <t>La jornada de Revisión por la Dirección con todos los líderes de los procesos, se realizó el 8 de abril de 2022 desde las 9 a.m.</t>
  </si>
  <si>
    <t>En enero de 2022 se publicaron en el portal web de la entidad los siguientes documentos: Seguimiento al Plan de Acción 2021, Seguimiento al POAI 2021
Plan Anual de Acción 2022 
Plan Anticorrupción y Atención al Ciudadano 2022
Plan Operativo Anual de Inversión 2022
Plan de Participación Ciudadana 2022
Evaluación de la Rendición Publica de Cuentas 2021.</t>
  </si>
  <si>
    <t>Del 7 al 31 de marzo se adelantaron las auditorías internas de calidad a todos los procesos y centros de protección y el 8 de abril se realizó la revisión por la dirección, en la cual se establecieron oportunidades de mejora.
El 9, 10 y 11 de mayo el ente certificador Icontec realizó la auditoría a los procesos y centros de protección de la entidad, otorgando la recertificación en calidad de todos los procesos de la entidad.</t>
  </si>
  <si>
    <t>No se ha iniciado con la ejecución del proyecto</t>
  </si>
  <si>
    <t>Se han comprometido y ejecutado $11.625.179.107 de $23.091.943.000 programados</t>
  </si>
  <si>
    <t>Se han recaudado $22.694.005.399 de $81.286.943.000 programados para la vigencia</t>
  </si>
  <si>
    <t xml:space="preserve">Aprobado el Informe Estados Financieros Vigencia 2021 por parte del Consejo Directivo de la Beneficencia de Cundinamarca </t>
  </si>
  <si>
    <t>Se han presentado y pagado todas las Declaraciones a la Dian (rete fuente, reteiva e IVA)  y a la Secretaría de Hacienda Distrital (Reteica)</t>
  </si>
  <si>
    <t>En el portal web de la entidad están publicados los Informes Financieros mensuales (Estados Financieros, Ejecuciones Presupuestales Activas y Pasivas)</t>
  </si>
  <si>
    <t>En el primer semestre se ha dado respuesta a 6 conceptos que fueron requeridos por dependencias de la entidad.</t>
  </si>
  <si>
    <t>En el primer semestre se dio respuesta a 6 conceptos que fueron requeridos por dependencias de la entidad.</t>
  </si>
  <si>
    <t>En el primer semestre han  notificados 1 proceso nuevos a la Beneficencia de Cundinamarca</t>
  </si>
  <si>
    <t>La Supervisión Técnica, de la mano con el apoyo a la supervisión en las áreas de Trabajo Social y Nutrición, realizó durante el primer semestre del año 2022, un total de 68 visitas a los Centros de Bienestar del Adulto Mayor de la Beneficencia de Cundinamarca.</t>
  </si>
  <si>
    <t>Se han elaborado 6 informes de estadísticas de atención en centros de protección de la Beneficencia, los cuales se socializaron por correo electrónico a los líderes de los procesos de protección social y direccionamiento estratégico</t>
  </si>
  <si>
    <t>Los mapas de riesgos de gestión de los procesos se encuentran actualizados por los líderes de los procesos, fueron socializados en la reunión de Revisión por la Dirección y están publicados en la ruta de consulta interna de la entidad</t>
  </si>
  <si>
    <t>No se ha iniciado la creación del modelo de atención</t>
  </si>
  <si>
    <t>A 30 de junio de 2022 han ingresado $1.120.768.500 de $5.300.000.000 programados para la vigencia, equivalentes al 21%</t>
  </si>
  <si>
    <t>(Número de casos  revisados /Total de solicitudes que cumplen requisitos para estudio de caso) x 100</t>
  </si>
  <si>
    <t>Se publicó en el portal web de la entidad el informe de procesos activos en los que está vinculada la entidad.</t>
  </si>
  <si>
    <t>Con corte a 30 de junio de 2022 la EIC ha recaudado por concepto de arrendamientos la suma de $2.738.885.895 de  $6.146.000.000 programado y la Beneficencia ha recaudado directamente la suma de $1.8547.863.</t>
  </si>
  <si>
    <t>Los centros de Bienestar del Adulto Mayor presentaron en junio los siguientes indicadores numero de adultos mayores en condición normal nutricional Número total de Adultos Mayores atendidos:
CBA Belmira: 77% (60/78); CBA San José en Facatativá 67% (52/78); CBA San Pedro Claver 47% (77/164); CBA en Villeta 75% (46/61) y CBA en Arbelaez 81% (155/192).
Los factores de riesgo que se observan en la epidemiología de la delgadez de la persona mayor en entorno institucional, se deben a las características de la población atendida en modalidad de larga estancia con un relativo buen estado de salud, niveles variables de discapacidad y frecuentes problemas intercurrentes, como baja ingesta, dependencia para comer, úlceras por presión, problemas de masticación, presencia de dos o más enfermedades crónicas, polifarmacia, deterioro cognitivo/depresión/demencia, limitada actividad física, sarcopenia (pérdida de masa muscular) y deprivación sensorial. Por esta razón la meta es 70%, logrando a la fecha el 69%, equivalente al 99% de la meta proyectada para la vigencia.</t>
  </si>
  <si>
    <t>A 30 de junio se han realizado 47 visitas de supervisión técnica a los Centros de Protección a Personas con Discapacidad Mental y Cognitiva, así:
En el CME La Colonia: 19, en el  
CFE José Joaquín Vargas: 19 y en el Instituto San José en Chipaque: 9</t>
  </si>
  <si>
    <t>a 30 de junio se tenían  14 quejas en indagación, de los cuales 11 se archivaron en esta etapa</t>
  </si>
  <si>
    <t>(Número de Expedientes en Indagación Preliminar/ total de quejas recibidas) x 100</t>
  </si>
  <si>
    <t>1 queja continúa en etapa de investigación pendiente valoración etapa</t>
  </si>
  <si>
    <t>No se han producido fallos en la vigencia</t>
  </si>
  <si>
    <t>No se han producido autos de cargo en la vigencia</t>
  </si>
  <si>
    <t xml:space="preserve">Dos procesos remitidos a la Procuraduría, por apelación de auto de archivo  </t>
  </si>
  <si>
    <t xml:space="preserve">Se envío circular por correo electrónico institucional a todos los funcionarios y contratistas acerca de la entrada en vigencia del Código General Disciplinario </t>
  </si>
  <si>
    <t xml:space="preserve">Cumplir a cabalidad los principios rectores de la Constitución Política y la Ley1952 de 2019 "Código General Disciplinario", Ley 2094 de 2021,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</si>
  <si>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Capacitar sobre el Código General Disciplinario a los servidores públicos y contratistas de la entidad, emitir las comunicaciones preventivas de faltas disciplinarias en general y por respuestas fuera de términos a las solicitudes.</t>
  </si>
  <si>
    <r>
      <t>No tiene acciones pendientes del MIPG</t>
    </r>
    <r>
      <rPr>
        <b/>
        <sz val="9"/>
        <rFont val="Arial"/>
        <family val="2"/>
      </rPr>
      <t xml:space="preserve">
</t>
    </r>
    <r>
      <rPr>
        <sz val="9"/>
        <rFont val="Arial"/>
        <family val="2"/>
      </rPr>
      <t>No tiene Acciones Pendientes de Mejora Auditoría Interna de calidad
Acciones pendientes de Revisión por la Dirección:
Brindar capacitación y asesoría a los funcionarios para que no incurran en faltas disciplinarias por desconocimiento de las normas o negligencia, e informar sobre las consecuencias  disciplinarias del incumplimiento a sus deberes y obligaciones.                                                                                                                             Realizar actualización a los funcionarios sobre nuevo Código General Disciplinario Ley 1952 de 2019 (vig. 01/07/21 según 1955 de 2019), Ley 2094 de 2021 y Ley 1474 de 2011 "Estatuto Anticorrupción".</t>
    </r>
  </si>
  <si>
    <r>
      <t xml:space="preserve">La Oficina Asesora de Planeación diligenció las matrices de seguimiento al cumplimiento de los planes de acción de las políticas públicas del Departamento y participó en las mesas y submesas convocadas en la vigencia:
</t>
    </r>
    <r>
      <rPr>
        <b/>
        <sz val="9"/>
        <rFont val="Arial"/>
        <family val="2"/>
      </rPr>
      <t xml:space="preserve">Comité de Seguridad Alimentaria Cisancun: </t>
    </r>
    <r>
      <rPr>
        <sz val="9"/>
        <rFont val="Arial"/>
        <family val="2"/>
      </rPr>
      <t xml:space="preserve">20 y 28 de abril
</t>
    </r>
    <r>
      <rPr>
        <b/>
        <sz val="9"/>
        <rFont val="Arial"/>
        <family val="2"/>
      </rPr>
      <t xml:space="preserve">Mesa Departamental de Vejez y Envejecimiento </t>
    </r>
    <r>
      <rPr>
        <sz val="9"/>
        <rFont val="Arial"/>
        <family val="2"/>
      </rPr>
      <t xml:space="preserve">28 de mayo
</t>
    </r>
    <r>
      <rPr>
        <b/>
        <sz val="9"/>
        <rFont val="Arial"/>
        <family val="2"/>
      </rPr>
      <t>Subcomité de Asistencia y Atención de Víctimas del Conflicto Armado</t>
    </r>
    <r>
      <rPr>
        <sz val="9"/>
        <rFont val="Arial"/>
        <family val="2"/>
      </rPr>
      <t xml:space="preserve"> 17 de marzo</t>
    </r>
    <r>
      <rPr>
        <b/>
        <sz val="9"/>
        <rFont val="Arial"/>
        <family val="2"/>
      </rPr>
      <t xml:space="preserve">
Mesa Departamental de Política de Familia</t>
    </r>
    <r>
      <rPr>
        <sz val="9"/>
        <rFont val="Arial"/>
        <family val="2"/>
      </rPr>
      <t>: xxx</t>
    </r>
    <r>
      <rPr>
        <b/>
        <sz val="9"/>
        <rFont val="Arial"/>
        <family val="2"/>
      </rPr>
      <t xml:space="preserve">
Mesa Departamental de discapacidad: </t>
    </r>
    <r>
      <rPr>
        <sz val="9"/>
        <rFont val="Arial"/>
        <family val="2"/>
      </rPr>
      <t xml:space="preserve">11 de febrero. 
</t>
    </r>
    <r>
      <rPr>
        <b/>
        <sz val="9"/>
        <rFont val="Arial"/>
        <family val="2"/>
      </rPr>
      <t>Libertad Religiosa</t>
    </r>
    <r>
      <rPr>
        <sz val="9"/>
        <rFont val="Arial"/>
        <family val="2"/>
      </rPr>
      <t xml:space="preserve">: 27 de abril
</t>
    </r>
    <r>
      <rPr>
        <b/>
        <sz val="9"/>
        <rFont val="Arial"/>
        <family val="2"/>
      </rPr>
      <t>Mesa de Mujer y Equidad de Género</t>
    </r>
    <r>
      <rPr>
        <sz val="9"/>
        <rFont val="Arial"/>
        <family val="2"/>
      </rPr>
      <t xml:space="preserve">:  21 de Abril de 2022
</t>
    </r>
    <r>
      <rPr>
        <b/>
        <sz val="9"/>
        <rFont val="Arial"/>
        <family val="2"/>
      </rPr>
      <t>Consejo Deptal de Política Social Codeps</t>
    </r>
    <r>
      <rPr>
        <sz val="9"/>
        <rFont val="Arial"/>
        <family val="2"/>
      </rPr>
      <t xml:space="preserve">:  25 de Mayo de 2022
</t>
    </r>
    <r>
      <rPr>
        <b/>
        <sz val="9"/>
        <rFont val="Arial"/>
        <family val="2"/>
      </rPr>
      <t>Submesa de infancia y adolescencia</t>
    </r>
    <r>
      <rPr>
        <sz val="9"/>
        <rFont val="Arial"/>
        <family val="2"/>
      </rPr>
      <t>: 20 de abril y 28 de junio de 2022.</t>
    </r>
  </si>
  <si>
    <t>La oficina de control interno efectuó el seguimiento al sistema de información y atención al ciudadano y verifica que dicha oficina publique los informes respectivos en la página web</t>
  </si>
  <si>
    <t>Se realizó un informe de seguimiento a los planes de acción del MIPG de todos los procesos</t>
  </si>
  <si>
    <t>Se publicó en Plan Anual de Adquisiciones para la vigencia 2022 en las fechas previstas por la ley, y a la fecha esta actualizado con las modificaciones ordenadas.</t>
  </si>
  <si>
    <t>Se elaboró  un informe de seguimiento al Plan Anual de Adquisiciones vigencia 2022 y se publicó en el portal web de la entidad y en la plataforma del  SECOP II</t>
  </si>
  <si>
    <t>A 30 de junio se han realizado compras de elementos de papelería, elementos de bio seguridad, convenios de asociación, contratos de servicios profesionales de apoyo, mantenimiento preventivo y correctivo de los vehículos de la entidad, adquisición de la licencia corporativa del software antivirus gdata, para 100 equipos y soporte técnico, mantenimiento preventivo y correctivo de equipos de cómputo e impresoras, compra de celular, compra de elementos de bioseguridad, productos de cafetería, vigilancia y seguridad muebles e inmuebles de la entidad, actualización y soporte en actualización portales web y sedes electrónicas, asistencia técnica, contratar la chatarrización de inservibles, obsoletos, en desuso y dados de baja</t>
  </si>
  <si>
    <t xml:space="preserve">En enero de 2022 se publicó el PAA en el portal de la Entidad y en la plataforma del  SECOP II se viene realizando  todas las modificaciones. Pendiente la publicación del informe de seguimiento al PAA 2022 </t>
  </si>
  <si>
    <r>
      <rPr>
        <sz val="9"/>
        <color indexed="8"/>
        <rFont val="Arial"/>
        <family val="2"/>
      </rPr>
      <t xml:space="preserve">A 30 de junio se  han realizado 10 </t>
    </r>
    <r>
      <rPr>
        <sz val="9"/>
        <rFont val="Arial"/>
        <family val="2"/>
      </rPr>
      <t>actualizaciones al Plan Anual de Adquisiciones.</t>
    </r>
  </si>
  <si>
    <t>Se han verificado los inventarios de seis centros de protección de la entidad</t>
  </si>
  <si>
    <t xml:space="preserve">A la fecha no se ha realizado la actualización de los inventarios de los centros de protección debido a que se está culminando un proceso de baja para depurar el inventario del sistema y así proceder a la actualización del mismo. </t>
  </si>
  <si>
    <t>Se han realizado 2 procesos de baja de dos programados en la vigencia</t>
  </si>
  <si>
    <t>Se actualizaron los modelos de atención a las personas adultas mayores para el proceso competitivo de la vigencia</t>
  </si>
  <si>
    <t>los recursos de cooperación se han ejecutado en la prestación de servicios (días adicionales al contrato y sin costo)</t>
  </si>
  <si>
    <r>
      <t>No tiene acciones pendientes del MIPG</t>
    </r>
    <r>
      <rPr>
        <b/>
        <sz val="9"/>
        <rFont val="Arial"/>
        <family val="2"/>
      </rPr>
      <t xml:space="preserve">
Acciones Pendientes de Mejora Auditoría Interna de calidad:
</t>
    </r>
    <r>
      <rPr>
        <sz val="9"/>
        <rFont val="Arial"/>
        <family val="2"/>
      </rPr>
      <t>1)</t>
    </r>
    <r>
      <rPr>
        <b/>
        <sz val="9"/>
        <rFont val="Arial"/>
        <family val="2"/>
      </rPr>
      <t xml:space="preserve"> </t>
    </r>
    <r>
      <rPr>
        <sz val="9"/>
        <rFont val="Arial"/>
        <family val="2"/>
      </rPr>
      <t xml:space="preserve"> Realizar el cargue de la información y la cartera de los inmuebles en el Módulo del Sistema SIWEB.
2) El pago de la cartera de los inmuebles que administra la Inmobiliaria Cundinamarquesa.
3) Liderar la búsqueda de recursos para el pago de los impuestos de predial y valorización de los bienes inmuebles de la entidad, para evitar posibles sanciones.
4) Mantener el seguimiento a los hallazgos generados por la auditoría de 2021 por parte de la Contraloría, donde se evidencia que la Beneficencia de Cundinamarca por factores de recursos no ha generado los pagos del impuesto predial del año 2020 para dos propiedades.</t>
    </r>
  </si>
  <si>
    <r>
      <rPr>
        <b/>
        <sz val="9"/>
        <rFont val="Arial"/>
        <family val="2"/>
      </rPr>
      <t>Acciones pendientes de Revisión por la Dirección:</t>
    </r>
    <r>
      <rPr>
        <sz val="9"/>
        <rFont val="Arial"/>
        <family val="2"/>
      </rPr>
      <t xml:space="preserve">
1) Venta de inmuebles improductivos
2) Establecer una política de mantenimiento  de infraestructura urgente de los Centros de Protección que están en funcionamiento y de los que a la fecha se encuentran cerrados
3) Revisar el diagnóstico de la Norma Retie (Reglamento Técnico de Instalaciones Eléctricas) y ajustarse a la norma en todos los Centros de Protección.
4) Adecuar, mantener y/o construir el cerramiento de los centros de protección de la entidad</t>
    </r>
  </si>
  <si>
    <t>Gerencia General y Jefe de Oficina de Gestion Integral de Bienes Inmuebles</t>
  </si>
  <si>
    <t>Plan formulado y aprobado para la vigencia</t>
  </si>
  <si>
    <r>
      <t>Se han realizado 10 de las 22 actividades programadas para la vigencia, entre ellas, entrega de tres entradas a cine con refrigerio a cada funcionario, entrega de tres entradas más refrigerio por cada funcionario al Parque Mundo aventura.</t>
    </r>
    <r>
      <rPr>
        <b/>
        <sz val="9"/>
        <rFont val="Arial"/>
        <family val="2"/>
      </rPr>
      <t xml:space="preserve">
Salario emocional:</t>
    </r>
    <r>
      <rPr>
        <sz val="9"/>
        <rFont val="Arial"/>
        <family val="2"/>
      </rPr>
      <t xml:space="preserve"> Disfrute de un dia de descanso remunerado con sus familias, 1 día de descanso al año por tener entre 10 y 15 años al servicio de la entidad, 2 días de descanso al año por tener entre 16 y más años al servicio de la entidad. En cumplimiento del acuerdo con las organizaciones sindicales y establecido mediante Resolución 447 del 23 de noviembre de 2021, el disfrute compensado del día de cumpleaños de cada funcionario
Apoyo a los equipos deportivos de la Beneficencia en los juegos de Copa Gobernación
Juegos internos de bolirrana
Entrega de aporte económico a 10 funcionarios para compra de lentes, gafas o medicamentos ópticos formulados que no están incluidos dentro del POS, según necesidad de cada funcionario, en cumplimiento del acuerdo con las organizaciones sindicales y establecido mediante Resolución 448 del 23 de noviembre de 2021</t>
    </r>
  </si>
  <si>
    <t xml:space="preserve">Se elaboró el inventario del Conocimiento Explícito de 2 de los 15 procesos de la entidad (Control Interno y Control Disciplinario). Avance 13%
Se construyó el inventario del conocimiento tácito de 8 de los 15 procesos de la entidad: Almacén e Inventarios, Gestión documental, Control Interno, Control Disciplinario, Gestión Contractual, Gestión del Talento Humano, SIAC y Bienes Inmuebles. Avance 53%
Se creó un repositorio el google drive en el cual se tienen almacenados 2 videos de la formulación del Plan Anual de Adquisiciones,  1 video de la actividad de Atención al Ciudadano y 2 videos acerca de las buenas prácticas de prevención y atención de contagios por covid 19 en los centros de protección La Colonia y José Joaquín Vargas
</t>
  </si>
  <si>
    <t>En el primer semestre de 2022 se  adelantaron los estudios de precios de mercado y los estudios previos para la contratación del mantenimiento de los equipos de cómputo.
En el segundo semestre se culminará el proceso de contratación</t>
  </si>
  <si>
    <t>Durante el primer semestre de 2022 se atendieron 47 solicitudes de soporte técnico</t>
  </si>
  <si>
    <t>Se mantiene actualizado el portal web de la entidad con todos los informes enviados por los líderes de los procesos y que requieren ser publicados</t>
  </si>
  <si>
    <t>En marzo de 2022 se realizó la auditoría interna al Sistema Integrado de Gestión del proceso Gestión Informática, se reportó la información de seguimiento a las Acciones de Revisión por la Dirección establecidas en 2021.  No se definieron acciones de Mejora en la Auditoría Interna al SIG 2022.</t>
  </si>
  <si>
    <t>Se ha dado cumplimiento a la programación del parque automotor, conforme a las solicitudes de las diferentes dependencias de la entidad</t>
  </si>
  <si>
    <t xml:space="preserve">Se realizan los informes correspondientes según la normatividad vigente </t>
  </si>
  <si>
    <t xml:space="preserve">Se contrató la vigilancia de los inmuebles de la entidad por licitación pública, el suministro de combustible y mantenimiento del parque automotor. </t>
  </si>
  <si>
    <t>(Número de estudios previos para contratación de servicios realizados / 3 programados) x 100</t>
  </si>
  <si>
    <t xml:space="preserve">En marzo de 2022 se realizó la auditoría interna al Sistema Integrado de Gestión del proceso Gestión Recursos Físicos, se reportó la información de seguimiento a las Acciones de Revisión por la Dirección establecidas en 2021.  No se determinaron acciones de mejora en la Auditoría Interna al SIG 2021 </t>
  </si>
  <si>
    <t>Están publicadas las TRD y se publicará el Acto Administrativo, emanado por parte del Consejo Departamental de Archivo, donde se evidencie la aprobación definitiva de la actualización de las Tablas de Retención Documental para la Entidad.</t>
  </si>
  <si>
    <t>Se implementó  y se encuentra en funcionamiento el Sistema de Gestión Documental Orfeo en el Archivo Central de la entidad</t>
  </si>
  <si>
    <t xml:space="preserve">Las TRD ya fueron validadas por el Consejo Departamental de Archivo y se realizarán las transferencias al archivo central. </t>
  </si>
  <si>
    <t>En marzo de 2022 se realizó la auditoría interna al Sistema Integrado de Gestión del proceso Gestión Documental, se reportó la información de seguimiento a las Acciones de Revisión por la Dirección establecidas</t>
  </si>
  <si>
    <t>Se han atendido de manera presencial a 290 personas, por teléfono a 245,  por correo electrónico y por buzón del portal web a 14, a través de los buzones institucionales a 26 y 425 por el sistema Orfeo para un total de 1000.</t>
  </si>
  <si>
    <t>Se han recibido y dado respuesta en los términos que la ley 1755 de 2015 determina, 468 PQRS, entre ellas 442 solicitudes, 5 quejas, 1 sugerencia y 20 felicitaciones</t>
  </si>
  <si>
    <t>Se aplicaron  366 encuestas de medición de satisfacción de los usuarios y sus familias en 8 centros de protección, CFE JJ Vargas 108, CBA San José en Facatativá 70, CBA Belmira en Fusagasugá 67, CBA San Pedro Claver en Bogotá 60, CBA en Villeta 17, Instituto San José en Chipaque 44,  donde el nivel de satisfacción se encuentra entre excelente y bueno en el 95%. Se determinaron las acciones de mejora pertinentes a cada centro de protección, se socializaron y a la fecha se han puesto en práctica (proceso de mejora continua).</t>
  </si>
  <si>
    <t>Se aplicaron 32 encuestas a personas que recibieron servicios por los responsables de procesos administrativos en la entidad, así:
17 de Trabajo social, 5 en Gestión contractual, 9 SIAC y 1 Secretaría General, donde se evalúan los siguientes aspectos:
1. Conocimiento del tema: 97% excelente
2. Respuesta clara y oportuna: 97% excelente.
3. El tiempo para ser atendido: 97% excelente
4. Actitud y disposición del funcionario para atenderle: 97% excelente</t>
  </si>
  <si>
    <t xml:space="preserve">Se han elaborado 2 informes trimestrales de PQRSD y resultados de las encuestas de percepción de los servicios que brinda la entidad se encuentran publicados en el portal web de la entidad. </t>
  </si>
  <si>
    <t>En marzo se realizó la auditoría interna al Sistema Integrado de Gestión del proceso Sistema de Información y Atención al Ciudadano, se reportó la información de seguimiento a las Acciones de Revisión por la Dirección establecidas. No se determinaron acciones de mejora en la Auditoría Interna y externa al Sistema de Gestión de Calidad</t>
  </si>
  <si>
    <t>Se han realizaron todos los procesos de contratación solicitados por cada una de las dependencias de la entidad, de conformidad con el Plan Anual de Adquisiciones 2022 y normatividad vigente
Se han suscrito 45 contratos donde la entidad es la contratista y 8 donde la entidad es la contratante con alcaldías municipales</t>
  </si>
  <si>
    <t>Se publicaron y/o reportaron todos los informes en la Plataforma SIA OBSERVA, así mismo se publicaron en secop II todos los informes y documentos elaborados por los supervisores de los contratos.</t>
  </si>
  <si>
    <t xml:space="preserve">
En marzo se realizó la auditoría interna al Sistema Integrado de Gestión del proceso Gestión Contractual, se reportó la información de seguimiento a las Acciones de Revisión por la Dirección establecidas.</t>
  </si>
  <si>
    <t>En enero de 2022 se formularon los siguientes planes para la vigencia:
1. Plan Anual de Acción
2. Plan de Asistencia Técnica
3. Plan Operativo Anual de Inversión POAI
3. Plan Anual de Adquisiciones
4. Plan Anual de Vacantes
5. Plan de Previsión de Recursos Humanos
6. Plan Estratégico de Talento Humano
7. Plan Institucional de Capacitación, Bienestar e Incentivos
8. Plan de Trabajo Anual en Seguridad y Salud en el Trabajo
9. Plan Anticorrupción y de Atención al Ciudadano
10. Plan Estratégico de Tecnologías de la Información y las Comunicaciones PETI
Los siguientes planes están formulados para varias vigencias: 
11. Plan de Tratamiento de Riesgos de Seguridad y Privacidad de la Información
12.  Plan Institucional de Archivos de la Entidad PINAR</t>
  </si>
  <si>
    <t xml:space="preserve">Se publicaron 33 documentos nuevos en el SIG: Cartilla Lista de Precios Construcción Urbanismo y Vías ICCU 2022, Plan de Acción 2022, Plan Institucional de Capacitación, Bienestar e Incentivos 2022, Cronograma de Actividades Plan Institucional de Capacitación, Bienestar e incentivos 2022, Procedimiento Comité de Convivencia Laboral CCL, Actas del Comité de Bienestar y Capacitación e Incentivos, Formato Cobro Persuasivo Cuotas Corresponsabilidad, Informe de Auditorias en Calidad 2022, Informe Auditoría Icontec 2022, Acta de la Revisión por la Dirección
Avance Plan Acción 2021, Categorías Municipios 2022, Plan Anual de Adquisiciones PAA, formato Encuesta de Necesidades de Capacitación y Bienestar, formato Plan Anticorrupción y Atención al Ciudadano y Seguimiento, Encuesta de Satisfacción Centro de Bienestar Adulto Mayor Belmira, Listado Maestro de Documentos, Contenido de las Carpetas de la Información Documental del SIG, Avance Mapa de Riesgos de Gestión a diciembre 2021, Avance Indicadores de Calidad a Diciembre 2021, Seguimiento Acciones Revisión por la Dirección 2021, Plan Anual de Trabajo del SGSST 2022, Formato Código de Integridad, Formato Encuesta de Apropiación y Percepción del Código de Integridad, Directorio Centros Protección Social. </t>
  </si>
  <si>
    <t>Se diligenció el formulario FURAG vigencia 2021 en el primer trimestre del año 2022, se realizó una jornada de se socialización de los resultados de la evaluación del desempeño de todas las dimensiones y políticas del MIPG a todos los funcionarios de la entidad.  Se realiza seguimiento con el apoyo de la líder de la Secretaría de planeación</t>
  </si>
  <si>
    <t>En los Centros de atención en discapacidad mental se presentaron en junio las siguientes mediciones del indicador se número de personas en condición normal nutricional/ Número de personas con discapacidad mental atendidas:
El CFE José Joaquín Vargas 43% (100/235)
En el CME La Colonia 24% (60/251)
En el Instituto San José en Chipaque 53% (46/87)
Lo anterior arroja un resultado total de 40% de personas con discapacidad mental y/o cognitiva con situación normal nutricional
Las personas con discapacidad mental atendidas presentan problemas que afectan su estado nutricional, como baja ingesta, dependencia para comer, enfermedades somáticas de base, la polimedicación psiquiátrica y somática, problemas de masticación, etc, razón por la cual se fija una meta anual del 60%, y se cumplió con el 67% de esta meta</t>
  </si>
  <si>
    <t>Se ha brindado asesoría y orientación a 60 municipios en temas relacionados con el ingresos de personas a los programas de protección social de la Beneficencia y la ejecución de los contratos interadministrativos vigentes y pago de cuotas de corresponsabilidad.  Se han asesorado 51 casos a la Eps Convida</t>
  </si>
  <si>
    <t xml:space="preserve">El equipo de trabajo participó en la auditoría interna y externa y en la socialización de resultados del MIPG.  Tienen 8 acciones pendientes en el Informe de Revisión por la Dirección y que son compartidas con la oficina de Gestión Integral de Bienes inmuebles </t>
  </si>
  <si>
    <t>La Oficina Asesora de Planeación diseñó el formato de entrega del cargo, el cual está estandarizado y publicado en la ruta de consulta interna. De esta manera se solucionó la No Conformidad identificada en la auditoría interna por no realizar la acción de mejora establecida por el  Icontec en la auditoría en 2021, relacionada con la entrega del cargo de Tesorero… “se debería oficializar un documento que certifique que la persona que se retira de la Entidad se encuentra a paz y salvo con todas las áreas y actividades relacionadas con su cargo, tales como bienes y valores a su cargo, claves bancarias, entre otros y así mismo proceder a su desactivación como usuario de las redes y aplicativos".
El equipo de trabajo participó en la auditoría interna y externa y en la socialización de resultados del MIPG.  Tienen dos acciones pendientes en el Informe de Revisión por la Dirección</t>
  </si>
  <si>
    <t xml:space="preserve">Hay 484 procesos activos a los cuales se les realiza seguimiento </t>
  </si>
  <si>
    <t>A   30 de junio de 2022 se han revisado 5 proyectos de resoluciones emitidas por la  Secretaría General</t>
  </si>
  <si>
    <t>Se está ajustando el Plan de Acción de Prevención del Daño Antijurídico, bajo los parámetros del aplicativo enviado por la Agencia (ANDJE).
El equipo de trabajo participó en la socialización de resultados del MIPG, en la auditoría interna y externa y tienen ocho aspectos por mejorar.   Tienen dos acciones pendientes en el Informe de Revisión por la Dirección</t>
  </si>
  <si>
    <t>Con corte a junio de 2022 se consideran 13 unidades administrados por la entidad, de los cuales hay 1 aclaración de títulos (Alcoba), 1 posesión (Medalla Milagrosa), 12 en procesos jurídicos (Casa de las cruces, Lote Parque de Sevilla, Casa Villa Javier, 1 parcela Gonzalez Milton, 2 parcelas Jose Saúl Jimenez, 2 parcelas Omar Alvarado, 1 parcela Crisóstomo, 1 parcela Ramirez Isaac y 1 parcela Ramón Poveda, casa 13 de Parques del Muña)</t>
  </si>
  <si>
    <r>
      <t xml:space="preserve">Con corte a junio de 2022 y de acuerdo con el informe de gestión de inmuebles, se consideran 433 unidades administrados, de los cuales se encuentran 288 arrendados en 206 contratos de arrendamiento, 73 inmuebles desocupados
</t>
    </r>
    <r>
      <rPr>
        <b/>
        <sz val="9"/>
        <color indexed="8"/>
        <rFont val="Arial"/>
        <family val="2"/>
      </rPr>
      <t>NOTA</t>
    </r>
    <r>
      <rPr>
        <sz val="9"/>
        <color indexed="8"/>
        <rFont val="Arial"/>
        <family val="2"/>
      </rPr>
      <t>: Se tienen 34 unidades en comodato, 5 en estudio de títulos (colegio de Cúcuta, oficina de Neiva, Casa y Solar B/ San Javier), 3 procesos jurídicos (garajes del centro), 5 en proceso de venta (falta escrituración)  y 12 institucionales.</t>
    </r>
  </si>
  <si>
    <t>Se revisaron y evaluaron los informes de gestión de administración de inmuebles entregados por la Empresa Inmobiliaria correspondientes a los períodos de enero a junio del 2022</t>
  </si>
  <si>
    <t>Con corte a mayo de 2022, se ha realizado verificación del mantenimiento preventivo y correctivo según el plan general y las necesidades que han surgido en los Centros de Bienestar del Adulto Mayor en Chipaque, Villeta, Facatativá, Belmira y en Arbeláez, el CME La Colonia y el CFE José Joaquín Vargas.
Se han realizado visitas de revisión y verificación de las obras según contrato 150 de junio de 2022, predio Mi Placita en Bogotá</t>
  </si>
  <si>
    <t>Con corte al mes de junio de 2022, se ha realizado el seguimiento a los once (11) proyectos fiduciarios, los cuales se encuentran en estado de liquidación, liquidados y en ejecución.</t>
  </si>
  <si>
    <t xml:space="preserve">La Oficina de Control Interno efectuó el seguimiento anual al mapa de riesgos de gestión a los procesos en la sede administrativa como en los centros de protección de la entidad.  </t>
  </si>
  <si>
    <t>Se realizaron las auditorías internas de calidad, programadas a 30 de junio de 2022, a los 14 procesos de la entidad y en los 8 centros de protección, para un total de 22 auditorías internas.  Las auditorías de gestión se practicarán en el segundo semestre de 2022.</t>
  </si>
  <si>
    <t xml:space="preserve">Se presentaron los informes y avances a los entes de control correspondientes al primer semestre de 2022 de forma oportuna.  </t>
  </si>
  <si>
    <t>A junio 30 de 2022, se cerraron por las dependencias 20 hallazgos de los 39 reportados en los planes de mejoramiento, 12 hallazgos de la auditoría no presencial 2019 cerrada en su totalidad con el plan de mejoramiento presentado y 8 hallazgos cerrados  de la auditoría financiera y de gestión en 2020, pendientes de cierre 19.</t>
  </si>
  <si>
    <r>
      <rPr>
        <b/>
        <sz val="9"/>
        <rFont val="Arial"/>
        <family val="2"/>
      </rPr>
      <t>Línea Estratégica</t>
    </r>
    <r>
      <rPr>
        <sz val="9"/>
        <rFont val="Arial"/>
        <family val="2"/>
      </rPr>
      <t xml:space="preserve">: Más Bienestar 
</t>
    </r>
    <r>
      <rPr>
        <b/>
        <sz val="9"/>
        <rFont val="Arial"/>
        <family val="2"/>
      </rPr>
      <t>Programa</t>
    </r>
    <r>
      <rPr>
        <sz val="9"/>
        <rFont val="Arial"/>
        <family val="2"/>
      </rPr>
      <t xml:space="preserve">: Toda Una Vida Contigo
</t>
    </r>
    <r>
      <rPr>
        <b/>
        <sz val="9"/>
        <rFont val="Arial"/>
        <family val="2"/>
      </rPr>
      <t>Subprograma:</t>
    </r>
    <r>
      <rPr>
        <sz val="9"/>
        <rFont val="Arial"/>
        <family val="2"/>
      </rPr>
      <t xml:space="preserve"> Experiencia y Sabiduría 
Proyecto 1. Protección social integral de las personas adultas mayores en centros de la Beneficencia de Cundinamarca. </t>
    </r>
    <r>
      <rPr>
        <b/>
        <sz val="9"/>
        <rFont val="Arial"/>
        <family val="2"/>
      </rPr>
      <t>Meta 130</t>
    </r>
    <r>
      <rPr>
        <sz val="9"/>
        <rFont val="Arial"/>
        <family val="2"/>
      </rPr>
      <t xml:space="preserve">
Proyecto 2. Atención Integral a Personas Consumidoras de Sustancias Psicoactivas en Programas de la Beneficencia de Cundinamarca. </t>
    </r>
    <r>
      <rPr>
        <b/>
        <sz val="9"/>
        <rFont val="Arial"/>
        <family val="2"/>
      </rPr>
      <t>Meta 141</t>
    </r>
    <r>
      <rPr>
        <sz val="9"/>
        <rFont val="Arial"/>
        <family val="2"/>
      </rPr>
      <t xml:space="preserve">
</t>
    </r>
    <r>
      <rPr>
        <b/>
        <sz val="9"/>
        <rFont val="Arial"/>
        <family val="2"/>
      </rPr>
      <t xml:space="preserve">Programa: </t>
    </r>
    <r>
      <rPr>
        <sz val="9"/>
        <rFont val="Arial"/>
        <family val="2"/>
      </rPr>
      <t xml:space="preserve"> Cundinamarqueses inquebrantables
</t>
    </r>
    <r>
      <rPr>
        <b/>
        <sz val="9"/>
        <rFont val="Arial"/>
        <family val="2"/>
      </rPr>
      <t>Subprograma:</t>
    </r>
    <r>
      <rPr>
        <sz val="9"/>
        <rFont val="Arial"/>
        <family val="2"/>
      </rPr>
      <t xml:space="preserve"> Cundinamarca Accesible
Proyecto: Protección social a las personas con discapacidad mental y cognitiva en centros de la Beneficencia de Cundinamarca. </t>
    </r>
    <r>
      <rPr>
        <b/>
        <sz val="9"/>
        <rFont val="Arial"/>
        <family val="2"/>
      </rPr>
      <t>Meta 165</t>
    </r>
  </si>
  <si>
    <t>(Número de planes formulados / Total de planes requeridos 10) x 100</t>
  </si>
  <si>
    <t>Línea Estratégica: Más Bienestar 
Programa: Toda Una Vida Contigo
Subprograma: Experiencia y Sabiduría 
Proyecto 1. Protección social integral de las personas adultas mayores en centros de la Beneficencia de Cundinamarca. Meta 130
Proyecto 2. Atención Integral a Personas Consumidoras de Sustancias Psicoactivas en Programas de la Beneficencia de Cundinamarca. Meta 141
Programa:  Cundinamarqueses inquebrantables
Subprograma: Cundinamarca Accesible
Proyecto: Protección social a las personas con discapacidad mental y cognitiva en centros de la Beneficencia de Cundinamarca. Meta 165</t>
  </si>
  <si>
    <r>
      <t>Línea Estratégica: Más Bienestar 
Programa: Toda Una Vida Contigo
Subprograma: Experiencia y Sabiduría 
Proyecto 1. Protección social integral de las personas adultas mayores en centros de la Beneficencia de Cundinamarca</t>
    </r>
    <r>
      <rPr>
        <b/>
        <sz val="9"/>
        <color indexed="8"/>
        <rFont val="Arial"/>
        <family val="2"/>
      </rPr>
      <t xml:space="preserve"> Meta 130</t>
    </r>
    <r>
      <rPr>
        <sz val="9"/>
        <color indexed="8"/>
        <rFont val="Arial"/>
        <family val="2"/>
      </rPr>
      <t xml:space="preserve">
Proyecto 2. Atención Integral a Personas Consumidoras de Sustancias Psicoactivas en Programas de la Beneficencia de Cundinamarca  </t>
    </r>
    <r>
      <rPr>
        <b/>
        <sz val="9"/>
        <color indexed="8"/>
        <rFont val="Arial"/>
        <family val="2"/>
      </rPr>
      <t>Meta 141</t>
    </r>
    <r>
      <rPr>
        <sz val="9"/>
        <color indexed="8"/>
        <rFont val="Arial"/>
        <family val="2"/>
      </rPr>
      <t xml:space="preserve">
Programa:  Cundinamarqueses inquebrantables
Subprograma: Cundinamarca Accesible
Proyecto: Protección social a las personas con discapacidad mental y cognitiva en centros de la Beneficencia de Cundinamarca  </t>
    </r>
    <r>
      <rPr>
        <b/>
        <sz val="9"/>
        <color indexed="8"/>
        <rFont val="Arial"/>
        <family val="2"/>
      </rPr>
      <t>Meta 165</t>
    </r>
  </si>
  <si>
    <t>Línea Estratégica: Más Bienestar 
Programa: Toda Una Vida Contigo
Subprograma: Experiencia y Sabiduría 
Proyecto 1: Protección social integral de las personas adultas mayores en centros de la Beneficencia de Cundinamarca.  Meta 130
Proyecto 2. Atención Integral a Personas Consumidoras de Sustancias Psicoactivas en Programas de la Beneficencia de Cundinamarca.  Meta 141
Programa:  Cundinamarqueses inquebrantables
Subprograma: Cundinamarca Accesible
Proyecto: Protección social a las personas con discapacidad mental y cognitiva en centros de la Beneficencia de Cundinamarca.  Meta 165</t>
  </si>
  <si>
    <t>Se han publicado en el portal web las celebraciones que se realizan en los centros de protección de la entidad</t>
  </si>
  <si>
    <t>Línea Estratégica: Más Bienestar 
Programa: Toda Una Vida Contigo
Subprograma: Experiencia y Sabiduría 
Proyecto 1. Protección social integral de las personas adultas mayores en centros de la Beneficencia de Cundinamarca.  Meta 130
Proyecto 2. Atención Integral a Personas Consumidoras de Sustancias Psicoactivas en Programas de la Beneficencia de Cundinamarca.  Meta 141
Programa:  Cundinamarqueses inquebrantables
Subprograma: Cundinamarca Accesible
Proyecto: Protección social a las personas con discapacidad mental y cognitiva en centros de la Beneficencia de Cundinamarca.  Meta 165</t>
  </si>
  <si>
    <t>Seguimiento a las recomendaciones del MIPG de todos los procesos</t>
  </si>
  <si>
    <t>Se realizó una actividad de reinducción en el SSST a todos los funcionarios de la entidad y la inducción a tres funcionarios nuevos</t>
  </si>
  <si>
    <t xml:space="preserve">Realizar actividades de inducción y reinducción en el sistema de SST </t>
  </si>
  <si>
    <t>Se recibieron y dio respuesta a 247 solicitudes durante el primer semestre del año</t>
  </si>
  <si>
    <t>Se diseñó la estrategia conflicto de intereses y el protocolo de atención a los servidores públicos frente a los casos de acoso laboral y sexual.
Los abogados de la entidad y contratistas están inscritos en la Comunidad Jurídica del Conocimiento de la Agencia Nacional de defensa Jurídica del Estado y han realizado en promedio tres cursos.
Se brindó capacitación virtual el 9 de noviembre a funcionarios y contratistas sobre participación ciudadana, rendición de cuentas y control social.
Se realizó la actualización 
Capacitación a funcionarios y contratistas, en la metodología de Administración del Riesgos de Gestión, Riesgos de Corrupción  y de los  nuevos formatos de Mapa de Riesgos actualizados.</t>
  </si>
  <si>
    <t xml:space="preserve">(Política, Plan,  procedimiento e inventario de gestión del conocimiento e innovación
diseñados  / Número de Actividades programadas 4) x 100 </t>
  </si>
  <si>
    <t>Se aplicaron las encuestas virtuales de apropiación de todos los servidores públicos al CODIGO DE INTEGRIDAD.
Se divulgó el Código de Integridad en la inducción y reinducción de los funcionarios y contratistas de la entidad
Se activó el grupo Gestor de la política de Integridad
Se aplicó encuestas para identificación de observaciones y mejoras al código de Integridad</t>
  </si>
  <si>
    <t>Se realizó la evaluación definitiva de los 29 funcionarios inscritos en carrera administrativa</t>
  </si>
  <si>
    <t>Se realizó la evaluación de los acuerdos de gestión de los 9 directivos de la entidad</t>
  </si>
  <si>
    <t>Se realizó una actividad de reinducción a todos los funcionarios de la entidad y la inducción a cuatro funcionarios nuevos</t>
  </si>
  <si>
    <t>Se han aplicado encuestas a 39 funcionarios cuya satisfacción en las actividades de bienestar ha sido del 100%</t>
  </si>
  <si>
    <t>Se han aplicado encuestas a 28 funcionarios cuya satisfacción en las actividades de bienestar ha sido del 100%</t>
  </si>
  <si>
    <t>Comité en funcionamiento</t>
  </si>
  <si>
    <t>Dos informes publicados en el portal web de la entidad</t>
  </si>
  <si>
    <t>proceso de mínima cuantía para la actualización de las licencias del antivirus, por valor de $10.270.000</t>
  </si>
  <si>
    <t>No se ha realizado actividad a través de la tienda virtual porque la entidad no cuenta con dinero disponible para esta actividad.</t>
  </si>
  <si>
    <t>1. Definir los lineamientos y directrices de conflicto de intereses.
2. Expedir el acto administrativo que determina la información reservada y clasificada de la entidad (Trabajo conjunto entre todas las dependencias competentes).
3. Diseñar la metodología del cálculo de provisión contable</t>
  </si>
  <si>
    <t>Se han realizado capacitaciones virtuales a cero costo para la entidad en   atención al ciudadano con el Sena, Control Social y Participación Ciudadana, Administración de archivos de gestión con el Archivo General de la Nación, Inscripción de los abogados en  la Comunidad Jurídica de la Agencia Nacional de Defensa Jurídica del Estado, integridad y transparencia y lucha contra la corrupción DAFP, Modelo Integrado de Planeación y Gestión MIPG.  
Se convoca e informa a todos los funcionarios y contratistas la oferta de capacitación del DAFP, ESAP, SENA</t>
  </si>
  <si>
    <t>Se formuló el plan anual y se han cumplido todas las actividades programadas para el primer semestre</t>
  </si>
  <si>
    <r>
      <t>El equipo de trabajo participó en la socialización de resultados del MIPG, en la auditoría interna y externa y</t>
    </r>
    <r>
      <rPr>
        <sz val="9"/>
        <color indexed="10"/>
        <rFont val="Arial"/>
        <family val="2"/>
      </rPr>
      <t xml:space="preserve"> </t>
    </r>
    <r>
      <rPr>
        <sz val="9"/>
        <rFont val="Arial"/>
        <family val="2"/>
      </rPr>
      <t>tienen pendientes acciones de  mejora.   Han realizado 7 acciones de 11 identificadas en la Revisión por la Dirección</t>
    </r>
  </si>
  <si>
    <t>Número de cargos provistos: Profesional Universitario Código 219 Grado 02 CA- Conductor Mecánico Código 482 Grado 04 CA-Conductor Mecánico Código 482 Grado 02 LNR, Secretario General Código 054 grado 03LNR</t>
  </si>
  <si>
    <r>
      <t>La entidad formuló el Plan de Acción 2022 y a la fecha lleva un avance del 60</t>
    </r>
    <r>
      <rPr>
        <sz val="9"/>
        <color indexed="8"/>
        <rFont val="Arial"/>
        <family val="2"/>
      </rPr>
      <t>% en el cumplimiento de sus indicadores de gestión, presentándose el mayor rezago en el recaudo de ingresos y la consecuente ejecución financiera, en pago de impuestos prediales, en la adquisición de hardware nuevo para reponer el obsoleto, en la migración de información de inventarios al sistema de información siiweb</t>
    </r>
  </si>
</sst>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 numFmtId="209" formatCode="&quot;$&quot;\ #,##0.000;[Red]\-&quot;$&quot;\ #,##0.000"/>
    <numFmt numFmtId="210" formatCode="&quot;$&quot;\ #,##0.0000;[Red]\-&quot;$&quot;\ #,##0.0000"/>
    <numFmt numFmtId="211" formatCode="&quot;$&quot;\ #,##0.0;[Red]\-&quot;$&quot;\ #,##0.0"/>
  </numFmts>
  <fonts count="69">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9"/>
      <color indexed="10"/>
      <name val="Arial"/>
      <family val="2"/>
    </font>
    <font>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31" borderId="0" applyNumberFormat="0" applyBorder="0" applyAlignment="0" applyProtection="0"/>
    <xf numFmtId="0" fontId="7" fillId="0" borderId="0">
      <alignment/>
      <protection/>
    </xf>
    <xf numFmtId="0" fontId="0" fillId="0" borderId="0">
      <alignment/>
      <protection/>
    </xf>
    <xf numFmtId="0" fontId="54" fillId="0" borderId="0">
      <alignment/>
      <protection/>
    </xf>
    <xf numFmtId="0" fontId="54" fillId="0" borderId="0">
      <alignment/>
      <protection/>
    </xf>
    <xf numFmtId="0" fontId="0" fillId="32" borderId="5"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399">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1"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1"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1" fillId="34" borderId="10" xfId="0" applyFont="1" applyFill="1" applyBorder="1" applyAlignment="1">
      <alignment vertical="center" wrapText="1"/>
    </xf>
    <xf numFmtId="9" fontId="61" fillId="34" borderId="10" xfId="0" applyNumberFormat="1" applyFont="1" applyFill="1" applyBorder="1" applyAlignment="1">
      <alignment horizontal="center" vertical="center"/>
    </xf>
    <xf numFmtId="0" fontId="61" fillId="33" borderId="10"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62" fillId="0" borderId="0" xfId="0" applyFont="1" applyFill="1" applyAlignment="1">
      <alignment/>
    </xf>
    <xf numFmtId="0" fontId="4" fillId="8" borderId="10" xfId="0" applyFont="1" applyFill="1" applyBorder="1" applyAlignment="1">
      <alignment horizontal="center" vertical="center" wrapText="1"/>
    </xf>
    <xf numFmtId="1" fontId="61"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1"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1" fillId="34" borderId="10" xfId="0" applyNumberFormat="1" applyFont="1" applyFill="1" applyBorder="1" applyAlignment="1">
      <alignment horizontal="center" vertical="center"/>
    </xf>
    <xf numFmtId="1" fontId="63"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1" fillId="34" borderId="10" xfId="0" applyNumberFormat="1" applyFont="1" applyFill="1" applyBorder="1" applyAlignment="1">
      <alignment horizontal="justify" vertical="center" wrapText="1"/>
    </xf>
    <xf numFmtId="9" fontId="61"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1"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1"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1"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1"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1"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1"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1"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1"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1"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1" fillId="34" borderId="10" xfId="0" applyNumberFormat="1" applyFont="1" applyFill="1" applyBorder="1" applyAlignment="1">
      <alignment horizontal="left" vertical="center" wrapText="1"/>
    </xf>
    <xf numFmtId="2" fontId="61" fillId="34" borderId="10" xfId="0" applyNumberFormat="1" applyFont="1" applyFill="1" applyBorder="1" applyAlignment="1">
      <alignment horizontal="center" vertical="center" wrapText="1"/>
    </xf>
    <xf numFmtId="0" fontId="61" fillId="34" borderId="10" xfId="0" applyFont="1" applyFill="1" applyBorder="1" applyAlignment="1">
      <alignment horizontal="right" vertical="center"/>
    </xf>
    <xf numFmtId="3" fontId="61" fillId="34" borderId="10" xfId="0" applyNumberFormat="1" applyFont="1" applyFill="1" applyBorder="1" applyAlignment="1">
      <alignment horizontal="right" vertical="center"/>
    </xf>
    <xf numFmtId="0" fontId="64" fillId="34" borderId="10" xfId="0" applyFont="1" applyFill="1" applyBorder="1" applyAlignment="1">
      <alignment horizontal="right" vertical="center" wrapText="1"/>
    </xf>
    <xf numFmtId="9" fontId="61" fillId="34" borderId="10" xfId="0" applyNumberFormat="1" applyFont="1" applyFill="1" applyBorder="1" applyAlignment="1">
      <alignment horizontal="right" vertical="center"/>
    </xf>
    <xf numFmtId="0" fontId="62"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1" fillId="33" borderId="0" xfId="0" applyFont="1" applyFill="1" applyBorder="1" applyAlignment="1">
      <alignment horizontal="justify" vertical="center" wrapText="1"/>
    </xf>
    <xf numFmtId="0" fontId="61" fillId="33" borderId="0" xfId="0" applyFont="1" applyFill="1" applyBorder="1" applyAlignment="1">
      <alignment horizontal="justify" vertical="center"/>
    </xf>
    <xf numFmtId="0" fontId="61" fillId="34" borderId="0" xfId="0" applyFont="1" applyFill="1" applyBorder="1" applyAlignment="1">
      <alignment horizontal="justify" vertical="center"/>
    </xf>
    <xf numFmtId="0" fontId="61" fillId="33" borderId="0" xfId="0" applyFont="1" applyFill="1" applyBorder="1" applyAlignment="1">
      <alignment horizontal="center" vertical="center"/>
    </xf>
    <xf numFmtId="9" fontId="61" fillId="33" borderId="0" xfId="0" applyNumberFormat="1" applyFont="1" applyFill="1" applyBorder="1" applyAlignment="1">
      <alignment horizontal="center" vertical="center"/>
    </xf>
    <xf numFmtId="9" fontId="61"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1"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1"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1"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1"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1" fillId="34" borderId="10" xfId="0" applyFont="1" applyFill="1" applyBorder="1" applyAlignment="1">
      <alignment horizontal="center" vertical="center" wrapText="1"/>
    </xf>
    <xf numFmtId="0" fontId="61" fillId="34" borderId="10" xfId="0" applyFont="1" applyFill="1" applyBorder="1" applyAlignment="1">
      <alignment horizontal="justify" vertical="center"/>
    </xf>
    <xf numFmtId="1" fontId="61" fillId="34" borderId="10" xfId="0" applyNumberFormat="1" applyFont="1" applyFill="1" applyBorder="1" applyAlignment="1">
      <alignment horizontal="left" vertical="center" wrapText="1"/>
    </xf>
    <xf numFmtId="1" fontId="61"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5" fillId="34" borderId="10" xfId="0" applyNumberFormat="1" applyFont="1" applyFill="1" applyBorder="1" applyAlignment="1">
      <alignment horizontal="center" vertical="center" wrapText="1"/>
    </xf>
    <xf numFmtId="49" fontId="65" fillId="34" borderId="10" xfId="0" applyNumberFormat="1" applyFont="1" applyFill="1" applyBorder="1" applyAlignment="1">
      <alignment horizontal="center" vertical="center" wrapText="1"/>
    </xf>
    <xf numFmtId="0" fontId="61"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61"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1"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3" fillId="34" borderId="10" xfId="0" applyNumberFormat="1" applyFont="1" applyFill="1" applyBorder="1" applyAlignment="1">
      <alignment horizontal="center" vertical="center" wrapText="1"/>
    </xf>
    <xf numFmtId="9" fontId="61" fillId="34" borderId="10" xfId="60" applyFont="1" applyFill="1" applyBorder="1" applyAlignment="1">
      <alignment horizontal="center" vertical="center" wrapText="1"/>
    </xf>
    <xf numFmtId="49" fontId="61" fillId="34" borderId="10" xfId="0" applyNumberFormat="1" applyFont="1" applyFill="1" applyBorder="1" applyAlignment="1">
      <alignment horizontal="center" vertical="center" wrapText="1"/>
    </xf>
    <xf numFmtId="0" fontId="61"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1" fillId="36" borderId="10" xfId="0" applyFont="1" applyFill="1" applyBorder="1" applyAlignment="1">
      <alignment horizontal="justify" vertical="center"/>
    </xf>
    <xf numFmtId="0" fontId="61" fillId="36" borderId="10" xfId="0" applyFont="1" applyFill="1" applyBorder="1" applyAlignment="1">
      <alignment horizontal="center" vertical="center"/>
    </xf>
    <xf numFmtId="1" fontId="61" fillId="36" borderId="10" xfId="0" applyNumberFormat="1" applyFont="1" applyFill="1" applyBorder="1" applyAlignment="1" quotePrefix="1">
      <alignment horizontal="center" vertical="center" wrapText="1"/>
    </xf>
    <xf numFmtId="1" fontId="61"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1" fillId="35" borderId="10" xfId="0" applyFont="1" applyFill="1" applyBorder="1" applyAlignment="1">
      <alignment horizontal="justify" vertical="center"/>
    </xf>
    <xf numFmtId="0" fontId="61" fillId="35" borderId="10" xfId="0" applyFont="1" applyFill="1" applyBorder="1" applyAlignment="1">
      <alignment horizontal="center" vertical="center"/>
    </xf>
    <xf numFmtId="0" fontId="61" fillId="35" borderId="10" xfId="0" applyFont="1" applyFill="1" applyBorder="1" applyAlignment="1">
      <alignment horizontal="justify" vertical="center" wrapText="1"/>
    </xf>
    <xf numFmtId="1" fontId="61"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1" fillId="35" borderId="10" xfId="0" applyNumberFormat="1" applyFont="1" applyFill="1" applyBorder="1" applyAlignment="1">
      <alignment horizontal="justify" vertical="center"/>
    </xf>
    <xf numFmtId="9" fontId="61"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justify" vertical="center" wrapText="1"/>
    </xf>
    <xf numFmtId="9" fontId="6" fillId="0" borderId="10" xfId="0" applyNumberFormat="1" applyFont="1" applyFill="1" applyBorder="1" applyAlignment="1">
      <alignment horizontal="center" vertical="center"/>
    </xf>
    <xf numFmtId="0" fontId="6" fillId="34" borderId="0" xfId="0" applyFont="1" applyFill="1" applyAlignment="1">
      <alignment/>
    </xf>
    <xf numFmtId="1" fontId="5" fillId="34"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10" xfId="0" applyFont="1" applyFill="1" applyBorder="1" applyAlignment="1">
      <alignment vertical="center" wrapText="1"/>
    </xf>
    <xf numFmtId="9" fontId="6" fillId="34" borderId="10" xfId="0" applyNumberFormat="1" applyFont="1" applyFill="1" applyBorder="1" applyAlignment="1">
      <alignment horizontal="justify" vertical="center" wrapText="1"/>
    </xf>
    <xf numFmtId="0" fontId="5"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0" borderId="10" xfId="0" applyFont="1" applyBorder="1" applyAlignment="1">
      <alignment vertical="center" wrapText="1"/>
    </xf>
    <xf numFmtId="182" fontId="6" fillId="34" borderId="10" xfId="53" applyFont="1" applyFill="1" applyBorder="1" applyAlignment="1">
      <alignment horizontal="center" vertical="center" shrinkToFi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1"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9" fontId="6" fillId="34" borderId="10" xfId="60" applyFont="1" applyFill="1" applyBorder="1" applyAlignment="1">
      <alignment horizontal="center" vertical="center" wrapText="1"/>
    </xf>
    <xf numFmtId="0" fontId="6" fillId="34" borderId="10" xfId="0" applyFont="1" applyFill="1" applyBorder="1" applyAlignment="1">
      <alignment horizontal="center"/>
    </xf>
    <xf numFmtId="9" fontId="6" fillId="34" borderId="10" xfId="58" applyNumberFormat="1" applyFont="1" applyFill="1" applyBorder="1" applyAlignment="1">
      <alignment horizontal="justify" vertical="center" wrapText="1"/>
      <protection/>
    </xf>
    <xf numFmtId="0" fontId="6"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9" fontId="6" fillId="34" borderId="10" xfId="60" applyFont="1" applyFill="1" applyBorder="1" applyAlignment="1">
      <alignment vertical="center" wrapText="1"/>
    </xf>
    <xf numFmtId="9" fontId="6" fillId="34" borderId="0" xfId="60" applyFont="1" applyFill="1" applyAlignment="1">
      <alignment horizontal="center"/>
    </xf>
    <xf numFmtId="1" fontId="6" fillId="34" borderId="0" xfId="60" applyNumberFormat="1" applyFont="1" applyFill="1" applyAlignment="1">
      <alignment horizontal="center"/>
    </xf>
    <xf numFmtId="9" fontId="61" fillId="34" borderId="10" xfId="57" applyNumberFormat="1" applyFont="1" applyFill="1" applyBorder="1" applyAlignment="1">
      <alignment horizontal="justify" vertical="top" wrapText="1"/>
      <protection/>
    </xf>
    <xf numFmtId="0" fontId="6"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1" fillId="0" borderId="10" xfId="0" applyFont="1" applyBorder="1" applyAlignment="1">
      <alignment horizontal="justify" vertical="center" wrapText="1"/>
    </xf>
    <xf numFmtId="211" fontId="21" fillId="34" borderId="10" xfId="0" applyNumberFormat="1" applyFont="1" applyFill="1" applyBorder="1" applyAlignment="1">
      <alignment horizontal="center" vertical="center" wrapText="1"/>
    </xf>
    <xf numFmtId="0" fontId="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1"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9" fontId="6" fillId="34" borderId="10" xfId="60" applyFont="1" applyFill="1" applyBorder="1" applyAlignment="1">
      <alignment horizontal="center" vertical="center"/>
    </xf>
    <xf numFmtId="9" fontId="61" fillId="34" borderId="10" xfId="58" applyNumberFormat="1" applyFont="1" applyFill="1" applyBorder="1" applyAlignment="1">
      <alignment horizontal="justify" vertical="center" wrapText="1"/>
      <protection/>
    </xf>
    <xf numFmtId="9" fontId="61" fillId="34" borderId="10" xfId="58" applyNumberFormat="1" applyFont="1" applyFill="1" applyBorder="1" applyAlignment="1">
      <alignment horizontal="justify" vertical="top" wrapText="1"/>
      <protection/>
    </xf>
    <xf numFmtId="0" fontId="12" fillId="0"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6" fillId="34"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6"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2" xfId="0" applyFont="1" applyFill="1" applyBorder="1" applyAlignment="1">
      <alignment horizontal="center" vertical="center"/>
    </xf>
    <xf numFmtId="0" fontId="6" fillId="0" borderId="10" xfId="0" applyFont="1" applyFill="1" applyBorder="1" applyAlignment="1">
      <alignment horizontal="justify" vertical="center" wrapText="1"/>
    </xf>
    <xf numFmtId="0" fontId="61"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66"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1"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66" fillId="0" borderId="10" xfId="0" applyFont="1" applyBorder="1" applyAlignment="1">
      <alignment horizontal="justify" vertical="center" wrapText="1"/>
    </xf>
    <xf numFmtId="0" fontId="61" fillId="34" borderId="11" xfId="0" applyFont="1" applyFill="1" applyBorder="1" applyAlignment="1">
      <alignment horizontal="justify" vertical="center" wrapText="1"/>
    </xf>
    <xf numFmtId="0" fontId="61" fillId="34" borderId="13" xfId="0" applyFont="1" applyFill="1" applyBorder="1" applyAlignment="1">
      <alignment horizontal="justify" vertical="center" wrapText="1"/>
    </xf>
    <xf numFmtId="0" fontId="61" fillId="34" borderId="12" xfId="0" applyFont="1" applyFill="1" applyBorder="1" applyAlignment="1">
      <alignment horizontal="justify" vertical="center" wrapText="1"/>
    </xf>
    <xf numFmtId="0" fontId="0" fillId="34" borderId="12"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66" fillId="34" borderId="13" xfId="0" applyFont="1" applyFill="1" applyBorder="1" applyAlignment="1">
      <alignment horizontal="justify" vertical="center"/>
    </xf>
    <xf numFmtId="0" fontId="61" fillId="34" borderId="11" xfId="0" applyFont="1" applyFill="1" applyBorder="1" applyAlignment="1">
      <alignment horizontal="center" vertical="center" wrapText="1"/>
    </xf>
    <xf numFmtId="0" fontId="61" fillId="34" borderId="13"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6"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4"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7" xfId="0" applyFont="1" applyFill="1" applyBorder="1" applyAlignment="1">
      <alignment horizontal="center" vertical="center"/>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66"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61" fillId="0" borderId="13" xfId="0" applyFont="1" applyBorder="1" applyAlignment="1">
      <alignment horizontal="justify" vertical="center" wrapText="1"/>
    </xf>
    <xf numFmtId="0" fontId="0" fillId="0" borderId="12" xfId="0" applyBorder="1" applyAlignment="1">
      <alignment horizontal="justify" vertical="center" wrapText="1"/>
    </xf>
    <xf numFmtId="4" fontId="6" fillId="34" borderId="11" xfId="0" applyNumberFormat="1" applyFont="1" applyFill="1" applyBorder="1" applyAlignment="1" applyProtection="1">
      <alignment horizontal="justify" vertical="center" wrapText="1"/>
      <protection/>
    </xf>
    <xf numFmtId="4" fontId="6" fillId="34" borderId="13" xfId="0" applyNumberFormat="1" applyFont="1" applyFill="1" applyBorder="1" applyAlignment="1" applyProtection="1">
      <alignment horizontal="justify" vertical="center" wrapText="1"/>
      <protection/>
    </xf>
    <xf numFmtId="9" fontId="6" fillId="34" borderId="11" xfId="60" applyFont="1" applyFill="1" applyBorder="1" applyAlignment="1">
      <alignment horizontal="center" vertical="center" wrapText="1"/>
    </xf>
    <xf numFmtId="9" fontId="6" fillId="34" borderId="13" xfId="60" applyFont="1" applyFill="1" applyBorder="1" applyAlignment="1">
      <alignment horizontal="center" vertical="center" wrapText="1"/>
    </xf>
    <xf numFmtId="0" fontId="0" fillId="0" borderId="12" xfId="0" applyBorder="1" applyAlignment="1">
      <alignment horizontal="center" wrapText="1"/>
    </xf>
    <xf numFmtId="9" fontId="6" fillId="34" borderId="10" xfId="6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2" xfId="0" applyFont="1" applyFill="1" applyBorder="1" applyAlignment="1">
      <alignment horizontal="center" vertical="center"/>
    </xf>
    <xf numFmtId="9" fontId="6" fillId="34" borderId="11" xfId="60" applyFont="1" applyFill="1" applyBorder="1" applyAlignment="1">
      <alignment horizontal="center" vertical="center"/>
    </xf>
    <xf numFmtId="9" fontId="6" fillId="34" borderId="13" xfId="60" applyFont="1" applyFill="1" applyBorder="1" applyAlignment="1">
      <alignment horizontal="center" vertical="center"/>
    </xf>
    <xf numFmtId="9" fontId="6" fillId="34" borderId="12" xfId="60" applyFont="1" applyFill="1" applyBorder="1" applyAlignment="1">
      <alignment horizontal="center" vertical="center"/>
    </xf>
    <xf numFmtId="0" fontId="6" fillId="34" borderId="13" xfId="0" applyFont="1" applyFill="1" applyBorder="1" applyAlignment="1">
      <alignment horizontal="center" vertical="center" wrapText="1"/>
    </xf>
    <xf numFmtId="9" fontId="6" fillId="34" borderId="11" xfId="0" applyNumberFormat="1" applyFont="1" applyFill="1" applyBorder="1" applyAlignment="1">
      <alignment horizontal="center" vertical="center"/>
    </xf>
    <xf numFmtId="9" fontId="6" fillId="34" borderId="13" xfId="0" applyNumberFormat="1" applyFont="1" applyFill="1" applyBorder="1" applyAlignment="1">
      <alignment horizontal="center" vertical="center"/>
    </xf>
    <xf numFmtId="9" fontId="6" fillId="34" borderId="12" xfId="0" applyNumberFormat="1" applyFont="1" applyFill="1" applyBorder="1" applyAlignment="1">
      <alignment horizontal="center" vertical="center"/>
    </xf>
    <xf numFmtId="0" fontId="5" fillId="34" borderId="10" xfId="0" applyFont="1" applyFill="1" applyBorder="1" applyAlignment="1">
      <alignment horizontal="center" vertical="center" wrapText="1"/>
    </xf>
    <xf numFmtId="9" fontId="5" fillId="34" borderId="11" xfId="60" applyFont="1" applyFill="1" applyBorder="1" applyAlignment="1">
      <alignment horizontal="center" vertical="center"/>
    </xf>
    <xf numFmtId="9" fontId="5" fillId="34" borderId="13" xfId="60" applyFont="1" applyFill="1" applyBorder="1" applyAlignment="1">
      <alignment horizontal="center" vertical="center"/>
    </xf>
    <xf numFmtId="9" fontId="5" fillId="34" borderId="12" xfId="6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2" xfId="0" applyFont="1" applyFill="1" applyBorder="1" applyAlignment="1">
      <alignment horizontal="center" vertical="center"/>
    </xf>
    <xf numFmtId="9" fontId="3" fillId="34" borderId="11" xfId="60" applyFont="1" applyFill="1" applyBorder="1" applyAlignment="1" applyProtection="1">
      <alignment horizontal="center" vertical="center" wrapText="1"/>
      <protection/>
    </xf>
    <xf numFmtId="9" fontId="3" fillId="34" borderId="13" xfId="60" applyFont="1" applyFill="1" applyBorder="1" applyAlignment="1" applyProtection="1">
      <alignment horizontal="center" vertical="center" wrapText="1"/>
      <protection/>
    </xf>
    <xf numFmtId="9" fontId="3" fillId="34" borderId="12" xfId="60" applyFont="1" applyFill="1" applyBorder="1" applyAlignment="1" applyProtection="1">
      <alignment horizontal="center" vertical="center" wrapText="1"/>
      <protection/>
    </xf>
    <xf numFmtId="0" fontId="61" fillId="0" borderId="10" xfId="0" applyFont="1" applyBorder="1" applyAlignment="1">
      <alignment horizontal="justify"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7" fillId="34" borderId="10" xfId="0" applyFont="1" applyFill="1" applyBorder="1" applyAlignment="1">
      <alignment horizontal="left" vertical="center" wrapText="1"/>
    </xf>
    <xf numFmtId="0" fontId="67" fillId="34"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6" fillId="34" borderId="0" xfId="0" applyFont="1" applyFill="1" applyBorder="1" applyAlignment="1">
      <alignment horizontal="left" vertical="center" wrapText="1"/>
    </xf>
    <xf numFmtId="0" fontId="61" fillId="0" borderId="10" xfId="0" applyFont="1" applyBorder="1" applyAlignment="1">
      <alignment horizontal="justify" vertical="center"/>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6" fillId="34" borderId="14"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0" fillId="0" borderId="10" xfId="0" applyBorder="1" applyAlignment="1">
      <alignment wrapText="1"/>
    </xf>
    <xf numFmtId="0" fontId="5" fillId="34" borderId="14"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9" fontId="6" fillId="34" borderId="11" xfId="0" applyNumberFormat="1" applyFont="1" applyFill="1" applyBorder="1" applyAlignment="1">
      <alignment horizontal="center" vertical="center" wrapText="1"/>
    </xf>
    <xf numFmtId="9" fontId="6" fillId="34" borderId="12" xfId="0" applyNumberFormat="1"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 4" xfId="57"/>
    <cellStyle name="Normal 5" xfId="58"/>
    <cellStyle name="Notas" xfId="59"/>
    <cellStyle name="Percent" xfId="60"/>
    <cellStyle name="Porcentaje 2" xfId="61"/>
    <cellStyle name="Porcentual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838200</xdr:colOff>
      <xdr:row>0</xdr:row>
      <xdr:rowOff>0</xdr:rowOff>
    </xdr:from>
    <xdr:to>
      <xdr:col>1</xdr:col>
      <xdr:colOff>476250</xdr:colOff>
      <xdr:row>2</xdr:row>
      <xdr:rowOff>342900</xdr:rowOff>
    </xdr:to>
    <xdr:pic>
      <xdr:nvPicPr>
        <xdr:cNvPr id="1" name="Imagen 1"/>
        <xdr:cNvPicPr preferRelativeResize="1">
          <a:picLocks noChangeAspect="1"/>
        </xdr:cNvPicPr>
      </xdr:nvPicPr>
      <xdr:blipFill>
        <a:blip r:embed="rId1"/>
        <a:srcRect l="20875" t="13375" r="18865" b="22401"/>
        <a:stretch>
          <a:fillRect/>
        </a:stretch>
      </xdr:blipFill>
      <xdr:spPr>
        <a:xfrm>
          <a:off x="838200" y="0"/>
          <a:ext cx="13906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318" t="s">
        <v>574</v>
      </c>
      <c r="B1" s="318"/>
      <c r="C1" s="318"/>
      <c r="D1" s="318"/>
      <c r="E1" s="318"/>
      <c r="F1" s="318"/>
      <c r="G1" s="318"/>
      <c r="H1" s="318"/>
      <c r="I1" s="318"/>
      <c r="J1" s="318"/>
      <c r="K1" s="318"/>
    </row>
    <row r="2" spans="1:11" ht="21" customHeight="1">
      <c r="A2" s="318" t="s">
        <v>0</v>
      </c>
      <c r="B2" s="318"/>
      <c r="C2" s="318"/>
      <c r="D2" s="318"/>
      <c r="E2" s="318"/>
      <c r="F2" s="318"/>
      <c r="G2" s="318"/>
      <c r="H2" s="318"/>
      <c r="I2" s="318"/>
      <c r="J2" s="318"/>
      <c r="K2" s="318"/>
    </row>
    <row r="3" spans="1:11" ht="31.5" customHeight="1">
      <c r="A3" s="319" t="s">
        <v>208</v>
      </c>
      <c r="B3" s="320"/>
      <c r="C3" s="320"/>
      <c r="D3" s="320"/>
      <c r="E3" s="320"/>
      <c r="F3" s="320"/>
      <c r="G3" s="320"/>
      <c r="H3" s="320"/>
      <c r="I3" s="320"/>
      <c r="J3" s="320"/>
      <c r="K3" s="320"/>
    </row>
    <row r="4" spans="1:11" s="2" customFormat="1" ht="40.5" customHeight="1">
      <c r="A4" s="47" t="s">
        <v>477</v>
      </c>
      <c r="B4" s="259" t="s">
        <v>479</v>
      </c>
      <c r="C4" s="259" t="s">
        <v>514</v>
      </c>
      <c r="D4" s="259" t="s">
        <v>3</v>
      </c>
      <c r="E4" s="314" t="s">
        <v>528</v>
      </c>
      <c r="F4" s="315"/>
      <c r="G4" s="314" t="s">
        <v>515</v>
      </c>
      <c r="H4" s="321"/>
      <c r="I4" s="321"/>
      <c r="J4" s="315"/>
      <c r="K4" s="259" t="s">
        <v>485</v>
      </c>
    </row>
    <row r="5" spans="1:11" s="2" customFormat="1" ht="36">
      <c r="A5" s="47" t="s">
        <v>478</v>
      </c>
      <c r="B5" s="259"/>
      <c r="C5" s="259"/>
      <c r="D5" s="259"/>
      <c r="E5" s="31" t="s">
        <v>392</v>
      </c>
      <c r="F5" s="31" t="s">
        <v>391</v>
      </c>
      <c r="G5" s="3" t="s">
        <v>516</v>
      </c>
      <c r="H5" s="3" t="s">
        <v>517</v>
      </c>
      <c r="I5" s="3" t="s">
        <v>396</v>
      </c>
      <c r="J5" s="3" t="s">
        <v>391</v>
      </c>
      <c r="K5" s="259"/>
    </row>
    <row r="6" spans="1:11" s="5" customFormat="1" ht="60" customHeight="1">
      <c r="A6" s="305" t="s">
        <v>6</v>
      </c>
      <c r="B6" s="6" t="s">
        <v>7</v>
      </c>
      <c r="C6" s="4" t="s">
        <v>8</v>
      </c>
      <c r="D6" s="4" t="s">
        <v>393</v>
      </c>
      <c r="E6" s="32" t="s">
        <v>492</v>
      </c>
      <c r="F6" s="325" t="s">
        <v>671</v>
      </c>
      <c r="G6" s="32">
        <v>273</v>
      </c>
      <c r="H6" s="32">
        <v>600</v>
      </c>
      <c r="I6" s="60"/>
      <c r="J6" s="60"/>
      <c r="K6" s="49" t="s">
        <v>9</v>
      </c>
    </row>
    <row r="7" spans="1:11" s="5" customFormat="1" ht="48">
      <c r="A7" s="306"/>
      <c r="B7" s="6" t="s">
        <v>10</v>
      </c>
      <c r="C7" s="4" t="s">
        <v>11</v>
      </c>
      <c r="D7" s="4" t="s">
        <v>350</v>
      </c>
      <c r="E7" s="58" t="s">
        <v>493</v>
      </c>
      <c r="F7" s="326"/>
      <c r="G7" s="32">
        <v>275</v>
      </c>
      <c r="H7" s="32">
        <v>500</v>
      </c>
      <c r="I7" s="60"/>
      <c r="J7" s="60"/>
      <c r="K7" s="49" t="s">
        <v>9</v>
      </c>
    </row>
    <row r="8" spans="1:11" s="33" customFormat="1" ht="60.75" customHeight="1">
      <c r="A8" s="302"/>
      <c r="B8" s="301" t="s">
        <v>13</v>
      </c>
      <c r="C8" s="6" t="s">
        <v>518</v>
      </c>
      <c r="D8" s="6" t="s">
        <v>14</v>
      </c>
      <c r="E8" s="6" t="s">
        <v>397</v>
      </c>
      <c r="F8" s="4" t="s">
        <v>672</v>
      </c>
      <c r="G8" s="32">
        <v>0</v>
      </c>
      <c r="H8" s="32">
        <v>1</v>
      </c>
      <c r="I8" s="61"/>
      <c r="J8" s="61"/>
      <c r="K8" s="49" t="s">
        <v>12</v>
      </c>
    </row>
    <row r="9" spans="1:11" s="33" customFormat="1" ht="68.25" customHeight="1">
      <c r="A9" s="302"/>
      <c r="B9" s="263"/>
      <c r="C9" s="4" t="s">
        <v>355</v>
      </c>
      <c r="D9" s="4" t="s">
        <v>351</v>
      </c>
      <c r="E9" s="4" t="s">
        <v>629</v>
      </c>
      <c r="F9" s="4" t="s">
        <v>630</v>
      </c>
      <c r="G9" s="23">
        <v>0</v>
      </c>
      <c r="H9" s="34" t="s">
        <v>640</v>
      </c>
      <c r="I9" s="32"/>
      <c r="J9" s="32"/>
      <c r="K9" s="50" t="s">
        <v>12</v>
      </c>
    </row>
    <row r="10" spans="1:11" s="33" customFormat="1" ht="51" customHeight="1">
      <c r="A10" s="302"/>
      <c r="B10" s="263"/>
      <c r="C10" s="4" t="s">
        <v>642</v>
      </c>
      <c r="D10" s="4" t="s">
        <v>673</v>
      </c>
      <c r="E10" s="4" t="s">
        <v>398</v>
      </c>
      <c r="F10" s="4"/>
      <c r="G10" s="23">
        <v>0</v>
      </c>
      <c r="H10" s="34" t="s">
        <v>448</v>
      </c>
      <c r="I10" s="32"/>
      <c r="J10" s="32"/>
      <c r="K10" s="50" t="s">
        <v>12</v>
      </c>
    </row>
    <row r="11" spans="1:11" s="33" customFormat="1" ht="51" customHeight="1">
      <c r="A11" s="302"/>
      <c r="B11" s="263"/>
      <c r="C11" s="4" t="s">
        <v>674</v>
      </c>
      <c r="D11" s="4" t="s">
        <v>641</v>
      </c>
      <c r="E11" s="4" t="s">
        <v>398</v>
      </c>
      <c r="F11" s="4"/>
      <c r="G11" s="23">
        <v>0</v>
      </c>
      <c r="H11" s="34" t="s">
        <v>448</v>
      </c>
      <c r="I11" s="32"/>
      <c r="J11" s="32"/>
      <c r="K11" s="50" t="s">
        <v>12</v>
      </c>
    </row>
    <row r="12" spans="1:11" s="33" customFormat="1" ht="56.25" customHeight="1">
      <c r="A12" s="302"/>
      <c r="B12" s="317"/>
      <c r="C12" s="35" t="s">
        <v>376</v>
      </c>
      <c r="D12" s="50" t="s">
        <v>377</v>
      </c>
      <c r="E12" s="4" t="s">
        <v>629</v>
      </c>
      <c r="F12" s="4"/>
      <c r="G12" s="23">
        <v>0</v>
      </c>
      <c r="H12" s="34" t="s">
        <v>378</v>
      </c>
      <c r="I12" s="34"/>
      <c r="J12" s="34"/>
      <c r="K12" s="50" t="s">
        <v>12</v>
      </c>
    </row>
    <row r="13" spans="1:11" s="8" customFormat="1" ht="87.75" customHeight="1">
      <c r="A13" s="302"/>
      <c r="B13" s="301" t="s">
        <v>15</v>
      </c>
      <c r="C13" s="6" t="s">
        <v>379</v>
      </c>
      <c r="D13" s="6" t="s">
        <v>380</v>
      </c>
      <c r="E13" s="6" t="s">
        <v>631</v>
      </c>
      <c r="F13" s="4" t="s">
        <v>632</v>
      </c>
      <c r="G13" s="36">
        <v>0</v>
      </c>
      <c r="H13" s="37">
        <v>5</v>
      </c>
      <c r="I13" s="37"/>
      <c r="J13" s="37"/>
      <c r="K13" s="49" t="s">
        <v>17</v>
      </c>
    </row>
    <row r="14" spans="1:11" s="8" customFormat="1" ht="74.25" customHeight="1">
      <c r="A14" s="302"/>
      <c r="B14" s="303"/>
      <c r="C14" s="4" t="s">
        <v>718</v>
      </c>
      <c r="D14" s="4" t="s">
        <v>643</v>
      </c>
      <c r="E14" s="4" t="s">
        <v>398</v>
      </c>
      <c r="F14" s="4"/>
      <c r="G14" s="36">
        <v>0</v>
      </c>
      <c r="H14" s="37">
        <v>4</v>
      </c>
      <c r="I14" s="37"/>
      <c r="J14" s="37"/>
      <c r="K14" s="49" t="s">
        <v>17</v>
      </c>
    </row>
    <row r="15" spans="1:11" s="8" customFormat="1" ht="45.75" customHeight="1">
      <c r="A15" s="302"/>
      <c r="B15" s="284" t="s">
        <v>18</v>
      </c>
      <c r="C15" s="6" t="s">
        <v>19</v>
      </c>
      <c r="D15" s="6" t="s">
        <v>85</v>
      </c>
      <c r="E15" s="6" t="s">
        <v>650</v>
      </c>
      <c r="F15" s="4"/>
      <c r="G15" s="36">
        <v>0</v>
      </c>
      <c r="H15" s="38">
        <v>4</v>
      </c>
      <c r="I15" s="18"/>
      <c r="J15" s="133"/>
      <c r="K15" s="49" t="s">
        <v>21</v>
      </c>
    </row>
    <row r="16" spans="1:11" s="8" customFormat="1" ht="61.5" customHeight="1">
      <c r="A16" s="302"/>
      <c r="B16" s="284"/>
      <c r="C16" s="6" t="s">
        <v>22</v>
      </c>
      <c r="D16" s="6" t="s">
        <v>23</v>
      </c>
      <c r="E16" s="6" t="s">
        <v>650</v>
      </c>
      <c r="F16" s="4"/>
      <c r="G16" s="36">
        <v>0</v>
      </c>
      <c r="H16" s="38">
        <v>4</v>
      </c>
      <c r="I16" s="38"/>
      <c r="J16" s="38"/>
      <c r="K16" s="49" t="s">
        <v>17</v>
      </c>
    </row>
    <row r="17" spans="1:11" s="8" customFormat="1" ht="52.5" customHeight="1">
      <c r="A17" s="302"/>
      <c r="B17" s="301" t="s">
        <v>352</v>
      </c>
      <c r="C17" s="49" t="s">
        <v>25</v>
      </c>
      <c r="D17" s="6" t="s">
        <v>26</v>
      </c>
      <c r="E17" s="6" t="s">
        <v>397</v>
      </c>
      <c r="F17" s="18"/>
      <c r="G17" s="36">
        <v>0</v>
      </c>
      <c r="H17" s="37">
        <v>1</v>
      </c>
      <c r="I17" s="37"/>
      <c r="J17" s="37"/>
      <c r="K17" s="49" t="s">
        <v>27</v>
      </c>
    </row>
    <row r="18" spans="1:11" s="8" customFormat="1" ht="52.5" customHeight="1">
      <c r="A18" s="302"/>
      <c r="B18" s="302"/>
      <c r="C18" s="4" t="s">
        <v>644</v>
      </c>
      <c r="D18" s="4" t="s">
        <v>645</v>
      </c>
      <c r="E18" s="6" t="s">
        <v>658</v>
      </c>
      <c r="F18" s="18"/>
      <c r="G18" s="36">
        <v>0</v>
      </c>
      <c r="H18" s="37">
        <v>40</v>
      </c>
      <c r="I18" s="37"/>
      <c r="J18" s="37"/>
      <c r="K18" s="49" t="s">
        <v>27</v>
      </c>
    </row>
    <row r="19" spans="1:11" s="8" customFormat="1" ht="65.25" customHeight="1">
      <c r="A19" s="302"/>
      <c r="B19" s="310"/>
      <c r="C19" s="4" t="s">
        <v>709</v>
      </c>
      <c r="D19" s="4" t="s">
        <v>675</v>
      </c>
      <c r="E19" s="6" t="s">
        <v>633</v>
      </c>
      <c r="F19" s="18"/>
      <c r="G19" s="36">
        <v>0</v>
      </c>
      <c r="H19" s="39">
        <v>160</v>
      </c>
      <c r="I19" s="39"/>
      <c r="J19" s="39"/>
      <c r="K19" s="49" t="s">
        <v>27</v>
      </c>
    </row>
    <row r="20" spans="1:11" s="8" customFormat="1" ht="48" customHeight="1">
      <c r="A20" s="302"/>
      <c r="B20" s="310"/>
      <c r="C20" s="6" t="s">
        <v>30</v>
      </c>
      <c r="D20" s="6" t="s">
        <v>31</v>
      </c>
      <c r="E20" s="6" t="s">
        <v>634</v>
      </c>
      <c r="F20" s="18"/>
      <c r="G20" s="36">
        <v>0</v>
      </c>
      <c r="H20" s="39">
        <v>50</v>
      </c>
      <c r="I20" s="39"/>
      <c r="J20" s="39"/>
      <c r="K20" s="49" t="s">
        <v>27</v>
      </c>
    </row>
    <row r="21" spans="1:11" s="8" customFormat="1" ht="37.5" customHeight="1">
      <c r="A21" s="302"/>
      <c r="B21" s="310"/>
      <c r="C21" s="6" t="s">
        <v>32</v>
      </c>
      <c r="D21" s="6" t="s">
        <v>33</v>
      </c>
      <c r="E21" s="6" t="s">
        <v>635</v>
      </c>
      <c r="F21" s="6"/>
      <c r="G21" s="36">
        <v>4</v>
      </c>
      <c r="H21" s="37">
        <v>48</v>
      </c>
      <c r="I21" s="37"/>
      <c r="J21" s="37"/>
      <c r="K21" s="49" t="s">
        <v>27</v>
      </c>
    </row>
    <row r="22" spans="1:11" s="7" customFormat="1" ht="57" customHeight="1">
      <c r="A22" s="305" t="s">
        <v>34</v>
      </c>
      <c r="B22" s="6" t="s">
        <v>35</v>
      </c>
      <c r="C22" s="6" t="s">
        <v>36</v>
      </c>
      <c r="D22" s="6" t="s">
        <v>37</v>
      </c>
      <c r="E22" s="32" t="s">
        <v>494</v>
      </c>
      <c r="F22" s="6"/>
      <c r="G22" s="38">
        <v>603</v>
      </c>
      <c r="H22" s="32">
        <v>630</v>
      </c>
      <c r="I22" s="193"/>
      <c r="J22" s="193"/>
      <c r="K22" s="49" t="s">
        <v>38</v>
      </c>
    </row>
    <row r="23" spans="1:11" s="8" customFormat="1" ht="72">
      <c r="A23" s="302"/>
      <c r="B23" s="301" t="s">
        <v>39</v>
      </c>
      <c r="C23" s="49" t="s">
        <v>519</v>
      </c>
      <c r="D23" s="49" t="s">
        <v>40</v>
      </c>
      <c r="E23" s="49">
        <v>1</v>
      </c>
      <c r="F23" s="18" t="s">
        <v>568</v>
      </c>
      <c r="G23" s="32">
        <v>0</v>
      </c>
      <c r="H23" s="32">
        <v>1</v>
      </c>
      <c r="I23" s="32"/>
      <c r="J23" s="32"/>
      <c r="K23" s="49" t="s">
        <v>12</v>
      </c>
    </row>
    <row r="24" spans="1:11" s="8" customFormat="1" ht="36">
      <c r="A24" s="302"/>
      <c r="B24" s="263"/>
      <c r="C24" s="49" t="s">
        <v>676</v>
      </c>
      <c r="D24" s="49" t="s">
        <v>641</v>
      </c>
      <c r="E24" s="4" t="s">
        <v>398</v>
      </c>
      <c r="F24" s="50"/>
      <c r="G24" s="23">
        <v>2</v>
      </c>
      <c r="H24" s="34" t="s">
        <v>646</v>
      </c>
      <c r="I24" s="34"/>
      <c r="J24" s="34"/>
      <c r="K24" s="50" t="s">
        <v>12</v>
      </c>
    </row>
    <row r="25" spans="1:11" s="8" customFormat="1" ht="83.25" customHeight="1">
      <c r="A25" s="302"/>
      <c r="B25" s="6" t="s">
        <v>15</v>
      </c>
      <c r="C25" s="49" t="s">
        <v>677</v>
      </c>
      <c r="D25" s="49" t="s">
        <v>41</v>
      </c>
      <c r="E25" s="49">
        <v>105</v>
      </c>
      <c r="F25" s="52" t="s">
        <v>717</v>
      </c>
      <c r="G25" s="36">
        <v>0</v>
      </c>
      <c r="H25" s="38">
        <v>5</v>
      </c>
      <c r="I25" s="194"/>
      <c r="J25" s="194"/>
      <c r="K25" s="49" t="s">
        <v>569</v>
      </c>
    </row>
    <row r="26" spans="1:11" s="8" customFormat="1" ht="36" customHeight="1">
      <c r="A26" s="302"/>
      <c r="B26" s="284" t="s">
        <v>18</v>
      </c>
      <c r="C26" s="49" t="s">
        <v>42</v>
      </c>
      <c r="D26" s="49" t="s">
        <v>20</v>
      </c>
      <c r="E26" s="49">
        <v>1</v>
      </c>
      <c r="F26" s="49"/>
      <c r="G26" s="36">
        <v>0</v>
      </c>
      <c r="H26" s="38">
        <v>1</v>
      </c>
      <c r="I26" s="38"/>
      <c r="J26" s="38"/>
      <c r="K26" s="49" t="s">
        <v>27</v>
      </c>
    </row>
    <row r="27" spans="1:11" s="8" customFormat="1" ht="60">
      <c r="A27" s="302"/>
      <c r="B27" s="284"/>
      <c r="C27" s="49" t="s">
        <v>43</v>
      </c>
      <c r="D27" s="49" t="s">
        <v>651</v>
      </c>
      <c r="E27" s="49">
        <v>5</v>
      </c>
      <c r="F27" s="49"/>
      <c r="G27" s="36">
        <v>0</v>
      </c>
      <c r="H27" s="38">
        <v>5</v>
      </c>
      <c r="I27" s="38"/>
      <c r="J27" s="38"/>
      <c r="K27" s="49" t="s">
        <v>17</v>
      </c>
    </row>
    <row r="28" spans="1:11" s="8" customFormat="1" ht="24">
      <c r="A28" s="302"/>
      <c r="B28" s="311" t="s">
        <v>352</v>
      </c>
      <c r="C28" s="50" t="s">
        <v>25</v>
      </c>
      <c r="D28" s="49" t="s">
        <v>26</v>
      </c>
      <c r="E28" s="49">
        <v>1</v>
      </c>
      <c r="F28" s="49"/>
      <c r="G28" s="36">
        <v>0</v>
      </c>
      <c r="H28" s="38">
        <v>1</v>
      </c>
      <c r="I28" s="38"/>
      <c r="J28" s="38"/>
      <c r="K28" s="49" t="s">
        <v>17</v>
      </c>
    </row>
    <row r="29" spans="1:11" s="8" customFormat="1" ht="108">
      <c r="A29" s="302"/>
      <c r="B29" s="312"/>
      <c r="C29" s="4" t="s">
        <v>709</v>
      </c>
      <c r="D29" s="4" t="s">
        <v>678</v>
      </c>
      <c r="E29" s="49">
        <v>120</v>
      </c>
      <c r="F29" s="49" t="s">
        <v>710</v>
      </c>
      <c r="G29" s="36">
        <v>0</v>
      </c>
      <c r="H29" s="38">
        <v>200</v>
      </c>
      <c r="I29" s="38"/>
      <c r="J29" s="38"/>
      <c r="K29" s="49" t="s">
        <v>27</v>
      </c>
    </row>
    <row r="30" spans="1:11" s="8" customFormat="1" ht="36">
      <c r="A30" s="302"/>
      <c r="B30" s="312"/>
      <c r="C30" s="4" t="s">
        <v>644</v>
      </c>
      <c r="D30" s="4" t="s">
        <v>647</v>
      </c>
      <c r="E30" s="49">
        <v>45</v>
      </c>
      <c r="F30" s="49"/>
      <c r="G30" s="36">
        <v>0</v>
      </c>
      <c r="H30" s="38">
        <v>45</v>
      </c>
      <c r="I30" s="38"/>
      <c r="J30" s="38"/>
      <c r="K30" s="49" t="s">
        <v>17</v>
      </c>
    </row>
    <row r="31" spans="1:11" s="8" customFormat="1" ht="24">
      <c r="A31" s="302"/>
      <c r="B31" s="312"/>
      <c r="C31" s="49" t="s">
        <v>30</v>
      </c>
      <c r="D31" s="49" t="s">
        <v>44</v>
      </c>
      <c r="E31" s="49">
        <v>50</v>
      </c>
      <c r="F31" s="18"/>
      <c r="G31" s="36">
        <v>0</v>
      </c>
      <c r="H31" s="38">
        <v>50</v>
      </c>
      <c r="I31" s="38"/>
      <c r="J31" s="38"/>
      <c r="K31" s="49" t="s">
        <v>17</v>
      </c>
    </row>
    <row r="32" spans="1:11" s="8" customFormat="1" ht="24">
      <c r="A32" s="302"/>
      <c r="B32" s="313"/>
      <c r="C32" s="49" t="s">
        <v>32</v>
      </c>
      <c r="D32" s="49" t="s">
        <v>33</v>
      </c>
      <c r="E32" s="49">
        <v>60</v>
      </c>
      <c r="F32" s="18"/>
      <c r="G32" s="36">
        <v>0</v>
      </c>
      <c r="H32" s="38">
        <v>60</v>
      </c>
      <c r="I32" s="38"/>
      <c r="J32" s="38"/>
      <c r="K32" s="49" t="s">
        <v>17</v>
      </c>
    </row>
    <row r="33" spans="1:11" s="8" customFormat="1" ht="120">
      <c r="A33" s="302"/>
      <c r="B33" s="301" t="s">
        <v>45</v>
      </c>
      <c r="C33" s="6" t="s">
        <v>400</v>
      </c>
      <c r="D33" s="6" t="s">
        <v>382</v>
      </c>
      <c r="E33" s="6" t="s">
        <v>421</v>
      </c>
      <c r="F33" s="49" t="s">
        <v>536</v>
      </c>
      <c r="G33" s="36">
        <v>0</v>
      </c>
      <c r="H33" s="6" t="s">
        <v>570</v>
      </c>
      <c r="I33" s="194"/>
      <c r="J33" s="194"/>
      <c r="K33" s="49" t="s">
        <v>571</v>
      </c>
    </row>
    <row r="34" spans="1:11" s="8" customFormat="1" ht="36">
      <c r="A34" s="302"/>
      <c r="B34" s="304"/>
      <c r="C34" s="49" t="s">
        <v>402</v>
      </c>
      <c r="D34" s="49" t="s">
        <v>401</v>
      </c>
      <c r="E34" s="49">
        <v>1782</v>
      </c>
      <c r="F34" s="49"/>
      <c r="G34" s="36">
        <v>0</v>
      </c>
      <c r="H34" s="38">
        <v>0</v>
      </c>
      <c r="I34" s="38"/>
      <c r="J34" s="38"/>
      <c r="K34" s="49" t="s">
        <v>46</v>
      </c>
    </row>
    <row r="35" spans="1:11" s="8" customFormat="1" ht="72" customHeight="1">
      <c r="A35" s="305" t="s">
        <v>47</v>
      </c>
      <c r="B35" s="6" t="s">
        <v>48</v>
      </c>
      <c r="C35" s="6" t="s">
        <v>49</v>
      </c>
      <c r="D35" s="49" t="s">
        <v>353</v>
      </c>
      <c r="E35" s="6" t="s">
        <v>495</v>
      </c>
      <c r="F35" s="49"/>
      <c r="G35" s="38">
        <v>1090</v>
      </c>
      <c r="H35" s="38">
        <v>1200</v>
      </c>
      <c r="I35" s="194"/>
      <c r="J35" s="194"/>
      <c r="K35" s="49" t="s">
        <v>38</v>
      </c>
    </row>
    <row r="36" spans="1:11" s="8" customFormat="1" ht="84">
      <c r="A36" s="306"/>
      <c r="B36" s="301" t="s">
        <v>50</v>
      </c>
      <c r="C36" s="49" t="s">
        <v>519</v>
      </c>
      <c r="D36" s="49" t="s">
        <v>328</v>
      </c>
      <c r="E36" s="49">
        <v>1</v>
      </c>
      <c r="F36" s="18" t="s">
        <v>529</v>
      </c>
      <c r="G36" s="32">
        <v>0</v>
      </c>
      <c r="H36" s="32">
        <v>2</v>
      </c>
      <c r="I36" s="32"/>
      <c r="J36" s="32"/>
      <c r="K36" s="49" t="s">
        <v>12</v>
      </c>
    </row>
    <row r="37" spans="1:11" s="8" customFormat="1" ht="72">
      <c r="A37" s="306"/>
      <c r="B37" s="302"/>
      <c r="C37" s="4" t="s">
        <v>354</v>
      </c>
      <c r="D37" s="4" t="s">
        <v>351</v>
      </c>
      <c r="E37" s="4" t="s">
        <v>631</v>
      </c>
      <c r="F37" s="18" t="s">
        <v>636</v>
      </c>
      <c r="G37" s="23">
        <v>0</v>
      </c>
      <c r="H37" s="34" t="s">
        <v>640</v>
      </c>
      <c r="I37" s="34"/>
      <c r="J37" s="34"/>
      <c r="K37" s="50" t="s">
        <v>12</v>
      </c>
    </row>
    <row r="38" spans="1:11" s="8" customFormat="1" ht="108">
      <c r="A38" s="306"/>
      <c r="B38" s="302"/>
      <c r="C38" s="4" t="s">
        <v>372</v>
      </c>
      <c r="D38" s="4" t="s">
        <v>362</v>
      </c>
      <c r="E38" s="4" t="s">
        <v>637</v>
      </c>
      <c r="F38" s="56" t="s">
        <v>707</v>
      </c>
      <c r="G38" s="34" t="s">
        <v>375</v>
      </c>
      <c r="H38" s="34" t="s">
        <v>276</v>
      </c>
      <c r="I38" s="34"/>
      <c r="J38" s="34"/>
      <c r="K38" s="50" t="s">
        <v>708</v>
      </c>
    </row>
    <row r="39" spans="1:11" s="8" customFormat="1" ht="48">
      <c r="A39" s="306"/>
      <c r="B39" s="303"/>
      <c r="C39" s="35" t="s">
        <v>384</v>
      </c>
      <c r="D39" s="50" t="s">
        <v>377</v>
      </c>
      <c r="E39" s="57" t="s">
        <v>631</v>
      </c>
      <c r="F39" s="18" t="s">
        <v>529</v>
      </c>
      <c r="G39" s="23">
        <v>0</v>
      </c>
      <c r="H39" s="34" t="s">
        <v>383</v>
      </c>
      <c r="I39" s="34"/>
      <c r="J39" s="34"/>
      <c r="K39" s="50" t="s">
        <v>381</v>
      </c>
    </row>
    <row r="40" spans="1:11" s="8" customFormat="1" ht="72">
      <c r="A40" s="306"/>
      <c r="B40" s="6" t="s">
        <v>15</v>
      </c>
      <c r="C40" s="49" t="s">
        <v>51</v>
      </c>
      <c r="D40" s="6" t="s">
        <v>16</v>
      </c>
      <c r="E40" s="6" t="s">
        <v>631</v>
      </c>
      <c r="F40" s="50" t="s">
        <v>638</v>
      </c>
      <c r="G40" s="36">
        <v>0</v>
      </c>
      <c r="H40" s="38">
        <v>2</v>
      </c>
      <c r="I40" s="38"/>
      <c r="J40" s="38"/>
      <c r="K40" s="49" t="s">
        <v>52</v>
      </c>
    </row>
    <row r="41" spans="1:11" s="8" customFormat="1" ht="36">
      <c r="A41" s="306"/>
      <c r="B41" s="260" t="s">
        <v>18</v>
      </c>
      <c r="C41" s="50" t="s">
        <v>42</v>
      </c>
      <c r="D41" s="50" t="s">
        <v>20</v>
      </c>
      <c r="E41" s="6" t="s">
        <v>652</v>
      </c>
      <c r="F41" s="50"/>
      <c r="G41" s="36"/>
      <c r="H41" s="38">
        <v>1</v>
      </c>
      <c r="I41" s="38"/>
      <c r="J41" s="38"/>
      <c r="K41" s="49"/>
    </row>
    <row r="42" spans="1:11" s="8" customFormat="1" ht="48">
      <c r="A42" s="306"/>
      <c r="B42" s="260"/>
      <c r="C42" s="4" t="s">
        <v>679</v>
      </c>
      <c r="D42" s="4" t="s">
        <v>648</v>
      </c>
      <c r="E42" s="6" t="s">
        <v>631</v>
      </c>
      <c r="F42" s="6" t="s">
        <v>655</v>
      </c>
      <c r="G42" s="36">
        <v>0</v>
      </c>
      <c r="H42" s="38">
        <v>2</v>
      </c>
      <c r="I42" s="38"/>
      <c r="J42" s="38"/>
      <c r="K42" s="49" t="s">
        <v>52</v>
      </c>
    </row>
    <row r="43" spans="1:11" s="8" customFormat="1" ht="36" customHeight="1">
      <c r="A43" s="306"/>
      <c r="B43" s="301" t="s">
        <v>24</v>
      </c>
      <c r="C43" s="49" t="s">
        <v>25</v>
      </c>
      <c r="D43" s="6" t="s">
        <v>26</v>
      </c>
      <c r="E43" s="6" t="s">
        <v>397</v>
      </c>
      <c r="F43" s="6" t="s">
        <v>656</v>
      </c>
      <c r="G43" s="36">
        <v>0</v>
      </c>
      <c r="H43" s="38">
        <v>1</v>
      </c>
      <c r="I43" s="38"/>
      <c r="J43" s="38"/>
      <c r="K43" s="49" t="s">
        <v>27</v>
      </c>
    </row>
    <row r="44" spans="1:11" s="8" customFormat="1" ht="120">
      <c r="A44" s="306"/>
      <c r="B44" s="302"/>
      <c r="C44" s="49" t="s">
        <v>28</v>
      </c>
      <c r="D44" s="6" t="s">
        <v>29</v>
      </c>
      <c r="E44" s="6">
        <v>53</v>
      </c>
      <c r="F44" s="18" t="s">
        <v>530</v>
      </c>
      <c r="G44" s="36">
        <v>0</v>
      </c>
      <c r="H44" s="38">
        <v>40</v>
      </c>
      <c r="I44" s="38"/>
      <c r="J44" s="38"/>
      <c r="K44" s="49" t="s">
        <v>27</v>
      </c>
    </row>
    <row r="45" spans="1:11" s="8" customFormat="1" ht="60">
      <c r="A45" s="306"/>
      <c r="B45" s="302"/>
      <c r="C45" s="4" t="s">
        <v>709</v>
      </c>
      <c r="D45" s="4" t="s">
        <v>680</v>
      </c>
      <c r="E45" s="6" t="s">
        <v>398</v>
      </c>
      <c r="F45" s="18"/>
      <c r="G45" s="36">
        <v>0</v>
      </c>
      <c r="H45" s="38">
        <v>80</v>
      </c>
      <c r="I45" s="38"/>
      <c r="J45" s="38"/>
      <c r="K45" s="49" t="s">
        <v>27</v>
      </c>
    </row>
    <row r="46" spans="1:11" s="8" customFormat="1" ht="60">
      <c r="A46" s="306"/>
      <c r="B46" s="302"/>
      <c r="C46" s="49" t="s">
        <v>30</v>
      </c>
      <c r="D46" s="6" t="s">
        <v>31</v>
      </c>
      <c r="E46" s="6" t="s">
        <v>639</v>
      </c>
      <c r="F46" s="18" t="s">
        <v>399</v>
      </c>
      <c r="G46" s="36">
        <v>0</v>
      </c>
      <c r="H46" s="38">
        <v>40</v>
      </c>
      <c r="I46" s="38"/>
      <c r="J46" s="38"/>
      <c r="K46" s="49" t="s">
        <v>27</v>
      </c>
    </row>
    <row r="47" spans="1:11" s="8" customFormat="1" ht="24">
      <c r="A47" s="306"/>
      <c r="B47" s="302"/>
      <c r="C47" s="49" t="s">
        <v>32</v>
      </c>
      <c r="D47" s="6" t="s">
        <v>33</v>
      </c>
      <c r="E47" s="6">
        <v>24</v>
      </c>
      <c r="F47" s="18" t="s">
        <v>403</v>
      </c>
      <c r="G47" s="36">
        <v>0</v>
      </c>
      <c r="H47" s="38">
        <v>24</v>
      </c>
      <c r="I47" s="38"/>
      <c r="J47" s="38"/>
      <c r="K47" s="49" t="s">
        <v>27</v>
      </c>
    </row>
    <row r="48" spans="1:11" s="8" customFormat="1" ht="72" customHeight="1">
      <c r="A48" s="261" t="s">
        <v>53</v>
      </c>
      <c r="B48" s="29" t="s">
        <v>54</v>
      </c>
      <c r="C48" s="29" t="s">
        <v>55</v>
      </c>
      <c r="D48" s="29" t="s">
        <v>56</v>
      </c>
      <c r="E48" s="29">
        <v>12</v>
      </c>
      <c r="F48" s="40"/>
      <c r="G48" s="38">
        <v>0</v>
      </c>
      <c r="H48" s="38">
        <v>11</v>
      </c>
      <c r="I48" s="38"/>
      <c r="J48" s="38"/>
      <c r="K48" s="26" t="s">
        <v>57</v>
      </c>
    </row>
    <row r="49" spans="1:11" s="8" customFormat="1" ht="75.75" customHeight="1">
      <c r="A49" s="262"/>
      <c r="B49" s="29" t="s">
        <v>58</v>
      </c>
      <c r="C49" s="29" t="s">
        <v>59</v>
      </c>
      <c r="D49" s="29" t="s">
        <v>60</v>
      </c>
      <c r="E49" s="41">
        <v>1</v>
      </c>
      <c r="F49" s="18" t="s">
        <v>654</v>
      </c>
      <c r="G49" s="38">
        <v>0</v>
      </c>
      <c r="H49" s="27">
        <v>1</v>
      </c>
      <c r="I49" s="27"/>
      <c r="J49" s="27"/>
      <c r="K49" s="26" t="s">
        <v>57</v>
      </c>
    </row>
    <row r="50" spans="1:11" s="8" customFormat="1" ht="79.5" customHeight="1">
      <c r="A50" s="263"/>
      <c r="B50" s="6" t="s">
        <v>61</v>
      </c>
      <c r="C50" s="6" t="s">
        <v>62</v>
      </c>
      <c r="D50" s="6" t="s">
        <v>63</v>
      </c>
      <c r="E50" s="6">
        <f>468+500</f>
        <v>968</v>
      </c>
      <c r="F50" s="18" t="s">
        <v>653</v>
      </c>
      <c r="G50" s="38">
        <v>0</v>
      </c>
      <c r="H50" s="38">
        <v>800</v>
      </c>
      <c r="I50" s="194"/>
      <c r="J50" s="194"/>
      <c r="K50" s="26" t="s">
        <v>404</v>
      </c>
    </row>
    <row r="51" spans="1:11" s="8" customFormat="1" ht="93.75" customHeight="1">
      <c r="A51" s="263"/>
      <c r="B51" s="6" t="s">
        <v>64</v>
      </c>
      <c r="C51" s="6" t="s">
        <v>469</v>
      </c>
      <c r="D51" s="6" t="s">
        <v>65</v>
      </c>
      <c r="E51" s="49">
        <f>363+175+146+122+52+180</f>
        <v>1038</v>
      </c>
      <c r="F51" s="49" t="s">
        <v>649</v>
      </c>
      <c r="G51" s="38">
        <v>0</v>
      </c>
      <c r="H51" s="38">
        <v>400</v>
      </c>
      <c r="I51" s="18"/>
      <c r="J51" s="133"/>
      <c r="K51" s="26" t="s">
        <v>470</v>
      </c>
    </row>
    <row r="52" spans="1:11" s="8" customFormat="1" ht="117" customHeight="1">
      <c r="A52" s="260" t="s">
        <v>659</v>
      </c>
      <c r="B52" s="260"/>
      <c r="C52" s="260"/>
      <c r="D52" s="260"/>
      <c r="E52" s="260"/>
      <c r="F52" s="260"/>
      <c r="G52" s="260"/>
      <c r="H52" s="260"/>
      <c r="I52" s="260"/>
      <c r="J52" s="260"/>
      <c r="K52" s="260"/>
    </row>
    <row r="53" spans="1:11" s="24" customFormat="1" ht="23.25" customHeight="1">
      <c r="A53" s="307" t="s">
        <v>210</v>
      </c>
      <c r="B53" s="308"/>
      <c r="C53" s="308"/>
      <c r="D53" s="308"/>
      <c r="E53" s="308"/>
      <c r="F53" s="308"/>
      <c r="G53" s="308"/>
      <c r="H53" s="308"/>
      <c r="I53" s="308"/>
      <c r="J53" s="308"/>
      <c r="K53" s="309"/>
    </row>
    <row r="54" spans="1:11" s="17" customFormat="1" ht="30.75" customHeight="1">
      <c r="A54" s="264" t="s">
        <v>235</v>
      </c>
      <c r="B54" s="264"/>
      <c r="C54" s="264"/>
      <c r="D54" s="264"/>
      <c r="E54" s="264"/>
      <c r="F54" s="264"/>
      <c r="G54" s="264"/>
      <c r="H54" s="264"/>
      <c r="I54" s="264"/>
      <c r="J54" s="264"/>
      <c r="K54" s="264"/>
    </row>
    <row r="55" spans="1:11" s="2" customFormat="1" ht="35.25" customHeight="1">
      <c r="A55" s="46" t="s">
        <v>477</v>
      </c>
      <c r="B55" s="259" t="s">
        <v>479</v>
      </c>
      <c r="C55" s="259" t="s">
        <v>514</v>
      </c>
      <c r="D55" s="259" t="s">
        <v>3</v>
      </c>
      <c r="E55" s="259" t="s">
        <v>528</v>
      </c>
      <c r="F55" s="259"/>
      <c r="G55" s="259" t="s">
        <v>515</v>
      </c>
      <c r="H55" s="259"/>
      <c r="I55" s="259"/>
      <c r="J55" s="124"/>
      <c r="K55" s="259" t="s">
        <v>485</v>
      </c>
    </row>
    <row r="56" spans="1:11" s="2" customFormat="1" ht="36">
      <c r="A56" s="75" t="s">
        <v>478</v>
      </c>
      <c r="B56" s="259"/>
      <c r="C56" s="259"/>
      <c r="D56" s="259"/>
      <c r="E56" s="48" t="s">
        <v>392</v>
      </c>
      <c r="F56" s="48" t="s">
        <v>391</v>
      </c>
      <c r="G56" s="3" t="s">
        <v>516</v>
      </c>
      <c r="H56" s="3" t="s">
        <v>517</v>
      </c>
      <c r="I56" s="3" t="s">
        <v>396</v>
      </c>
      <c r="J56" s="3"/>
      <c r="K56" s="259"/>
    </row>
    <row r="57" spans="1:11" s="25" customFormat="1" ht="122.25" customHeight="1">
      <c r="A57" s="260" t="s">
        <v>480</v>
      </c>
      <c r="B57" s="260" t="s">
        <v>211</v>
      </c>
      <c r="C57" s="50" t="s">
        <v>405</v>
      </c>
      <c r="D57" s="50" t="s">
        <v>212</v>
      </c>
      <c r="E57" s="50" t="s">
        <v>496</v>
      </c>
      <c r="F57" s="50"/>
      <c r="G57" s="19">
        <v>0</v>
      </c>
      <c r="H57" s="27">
        <v>1</v>
      </c>
      <c r="I57" s="50"/>
      <c r="J57" s="125"/>
      <c r="K57" s="49" t="s">
        <v>213</v>
      </c>
    </row>
    <row r="58" spans="1:11" s="25" customFormat="1" ht="171" customHeight="1">
      <c r="A58" s="260"/>
      <c r="B58" s="260"/>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60" t="s">
        <v>219</v>
      </c>
      <c r="B61" s="4" t="s">
        <v>240</v>
      </c>
      <c r="C61" s="4" t="s">
        <v>217</v>
      </c>
      <c r="D61" s="6" t="s">
        <v>212</v>
      </c>
      <c r="E61" s="52" t="s">
        <v>716</v>
      </c>
      <c r="F61" s="50"/>
      <c r="G61" s="19">
        <v>0</v>
      </c>
      <c r="H61" s="27">
        <v>1</v>
      </c>
      <c r="I61" s="50"/>
      <c r="J61" s="125"/>
      <c r="K61" s="49" t="s">
        <v>213</v>
      </c>
    </row>
    <row r="62" spans="1:11" s="25" customFormat="1" ht="97.5" customHeight="1">
      <c r="A62" s="260"/>
      <c r="B62" s="4" t="s">
        <v>239</v>
      </c>
      <c r="C62" s="4" t="s">
        <v>217</v>
      </c>
      <c r="D62" s="6" t="s">
        <v>212</v>
      </c>
      <c r="E62" s="50" t="s">
        <v>500</v>
      </c>
      <c r="F62" s="50"/>
      <c r="G62" s="19">
        <v>0</v>
      </c>
      <c r="H62" s="27">
        <v>1</v>
      </c>
      <c r="I62" s="50"/>
      <c r="J62" s="125"/>
      <c r="K62" s="49" t="s">
        <v>213</v>
      </c>
    </row>
    <row r="63" spans="1:11" s="25" customFormat="1" ht="96.75" customHeight="1">
      <c r="A63" s="260" t="s">
        <v>337</v>
      </c>
      <c r="B63" s="50" t="s">
        <v>236</v>
      </c>
      <c r="C63" s="4" t="s">
        <v>217</v>
      </c>
      <c r="D63" s="6" t="s">
        <v>212</v>
      </c>
      <c r="E63" s="50" t="s">
        <v>501</v>
      </c>
      <c r="F63" s="50"/>
      <c r="G63" s="19">
        <v>0</v>
      </c>
      <c r="H63" s="27">
        <v>1</v>
      </c>
      <c r="I63" s="50"/>
      <c r="J63" s="125"/>
      <c r="K63" s="49" t="s">
        <v>213</v>
      </c>
    </row>
    <row r="64" spans="1:11" s="25" customFormat="1" ht="87.75" customHeight="1">
      <c r="A64" s="260"/>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60" t="s">
        <v>220</v>
      </c>
      <c r="B66" s="50" t="s">
        <v>221</v>
      </c>
      <c r="C66" s="4" t="s">
        <v>217</v>
      </c>
      <c r="D66" s="6" t="s">
        <v>222</v>
      </c>
      <c r="E66" s="49" t="s">
        <v>503</v>
      </c>
      <c r="F66" s="49"/>
      <c r="G66" s="19">
        <v>0</v>
      </c>
      <c r="H66" s="19">
        <v>1</v>
      </c>
      <c r="I66" s="49"/>
      <c r="J66" s="126"/>
      <c r="K66" s="49" t="s">
        <v>223</v>
      </c>
    </row>
    <row r="67" spans="1:11" s="30" customFormat="1" ht="63.75" customHeight="1">
      <c r="A67" s="260"/>
      <c r="B67" s="50" t="s">
        <v>346</v>
      </c>
      <c r="C67" s="50" t="s">
        <v>347</v>
      </c>
      <c r="D67" s="4" t="s">
        <v>348</v>
      </c>
      <c r="E67" s="92"/>
      <c r="F67" s="19" t="s">
        <v>410</v>
      </c>
      <c r="G67" s="19">
        <v>0</v>
      </c>
      <c r="H67" s="19">
        <v>0.5</v>
      </c>
      <c r="I67" s="19"/>
      <c r="J67" s="19"/>
      <c r="K67" s="50" t="s">
        <v>223</v>
      </c>
    </row>
    <row r="68" spans="1:11" s="25" customFormat="1" ht="48">
      <c r="A68" s="272"/>
      <c r="B68" s="260" t="s">
        <v>531</v>
      </c>
      <c r="C68" s="4" t="s">
        <v>532</v>
      </c>
      <c r="D68" s="50" t="s">
        <v>412</v>
      </c>
      <c r="E68" s="23">
        <v>1</v>
      </c>
      <c r="F68" s="23"/>
      <c r="G68" s="19">
        <v>0</v>
      </c>
      <c r="H68" s="23">
        <v>1</v>
      </c>
      <c r="I68" s="23"/>
      <c r="J68" s="23"/>
      <c r="K68" s="49" t="s">
        <v>411</v>
      </c>
    </row>
    <row r="69" spans="1:11" s="30" customFormat="1" ht="56.25" customHeight="1">
      <c r="A69" s="272"/>
      <c r="B69" s="269"/>
      <c r="C69" s="4" t="s">
        <v>356</v>
      </c>
      <c r="D69" s="50" t="s">
        <v>345</v>
      </c>
      <c r="E69" s="19">
        <v>1</v>
      </c>
      <c r="F69" s="19"/>
      <c r="G69" s="19">
        <v>0</v>
      </c>
      <c r="H69" s="19">
        <v>1</v>
      </c>
      <c r="I69" s="19"/>
      <c r="J69" s="19"/>
      <c r="K69" s="50" t="s">
        <v>349</v>
      </c>
    </row>
    <row r="70" spans="1:11" s="25" customFormat="1" ht="72">
      <c r="A70" s="272"/>
      <c r="B70" s="4" t="s">
        <v>224</v>
      </c>
      <c r="C70" s="50" t="s">
        <v>225</v>
      </c>
      <c r="D70" s="50" t="s">
        <v>226</v>
      </c>
      <c r="E70" s="19" t="s">
        <v>407</v>
      </c>
      <c r="F70" s="19"/>
      <c r="G70" s="19">
        <v>0</v>
      </c>
      <c r="H70" s="19">
        <f>9/9</f>
        <v>1</v>
      </c>
      <c r="I70" s="19"/>
      <c r="J70" s="19"/>
      <c r="K70" s="49" t="s">
        <v>227</v>
      </c>
    </row>
    <row r="71" spans="1:11" s="25" customFormat="1" ht="60">
      <c r="A71" s="272"/>
      <c r="B71" s="4" t="s">
        <v>228</v>
      </c>
      <c r="C71" s="50" t="s">
        <v>229</v>
      </c>
      <c r="D71" s="50" t="s">
        <v>395</v>
      </c>
      <c r="E71" s="19" t="s">
        <v>408</v>
      </c>
      <c r="F71" s="19"/>
      <c r="G71" s="19">
        <v>0</v>
      </c>
      <c r="H71" s="19">
        <f>21/21</f>
        <v>1</v>
      </c>
      <c r="I71" s="19"/>
      <c r="J71" s="19"/>
      <c r="K71" s="49" t="s">
        <v>230</v>
      </c>
    </row>
    <row r="72" spans="1:11" s="25" customFormat="1" ht="72">
      <c r="A72" s="272"/>
      <c r="B72" s="4" t="s">
        <v>231</v>
      </c>
      <c r="C72" s="50" t="s">
        <v>232</v>
      </c>
      <c r="D72" s="50" t="s">
        <v>233</v>
      </c>
      <c r="E72" s="19" t="s">
        <v>504</v>
      </c>
      <c r="F72" s="19"/>
      <c r="G72" s="19">
        <v>0</v>
      </c>
      <c r="H72" s="19">
        <f>5/5</f>
        <v>1</v>
      </c>
      <c r="I72" s="19"/>
      <c r="J72" s="19"/>
      <c r="K72" s="49" t="s">
        <v>234</v>
      </c>
    </row>
    <row r="73" spans="1:11" ht="42.75" customHeight="1">
      <c r="A73" s="272"/>
      <c r="B73" s="49" t="s">
        <v>66</v>
      </c>
      <c r="C73" s="6" t="s">
        <v>67</v>
      </c>
      <c r="D73" s="6" t="s">
        <v>68</v>
      </c>
      <c r="E73" s="27">
        <v>0.4</v>
      </c>
      <c r="F73" s="27"/>
      <c r="G73" s="66">
        <v>0</v>
      </c>
      <c r="H73" s="27">
        <v>1</v>
      </c>
      <c r="I73" s="27"/>
      <c r="J73" s="27"/>
      <c r="K73" s="49" t="s">
        <v>69</v>
      </c>
    </row>
    <row r="74" spans="1:11" ht="87.75" customHeight="1">
      <c r="A74" s="272"/>
      <c r="B74" s="49" t="s">
        <v>70</v>
      </c>
      <c r="C74" s="6" t="s">
        <v>71</v>
      </c>
      <c r="D74" s="6" t="s">
        <v>72</v>
      </c>
      <c r="E74" s="27">
        <v>1</v>
      </c>
      <c r="F74" s="27"/>
      <c r="G74" s="66">
        <v>0</v>
      </c>
      <c r="H74" s="27">
        <v>1</v>
      </c>
      <c r="I74" s="27"/>
      <c r="J74" s="27"/>
      <c r="K74" s="49" t="s">
        <v>69</v>
      </c>
    </row>
    <row r="75" spans="1:11" s="8" customFormat="1" ht="30.75" customHeight="1">
      <c r="A75" s="272" t="s">
        <v>475</v>
      </c>
      <c r="B75" s="281"/>
      <c r="C75" s="281"/>
      <c r="D75" s="281"/>
      <c r="E75" s="281"/>
      <c r="F75" s="281"/>
      <c r="G75" s="281"/>
      <c r="H75" s="281"/>
      <c r="I75" s="281"/>
      <c r="J75" s="281"/>
      <c r="K75" s="281"/>
    </row>
    <row r="76" spans="1:11" ht="23.25" customHeight="1">
      <c r="A76" s="285" t="s">
        <v>73</v>
      </c>
      <c r="B76" s="285"/>
      <c r="C76" s="285"/>
      <c r="D76" s="285"/>
      <c r="E76" s="285"/>
      <c r="F76" s="285"/>
      <c r="G76" s="285"/>
      <c r="H76" s="285"/>
      <c r="I76" s="285"/>
      <c r="J76" s="285"/>
      <c r="K76" s="285"/>
    </row>
    <row r="77" spans="1:212" ht="18.75" customHeight="1">
      <c r="A77" s="260" t="s">
        <v>207</v>
      </c>
      <c r="B77" s="260"/>
      <c r="C77" s="260"/>
      <c r="D77" s="260"/>
      <c r="E77" s="260"/>
      <c r="F77" s="260"/>
      <c r="G77" s="260"/>
      <c r="H77" s="260"/>
      <c r="I77" s="260"/>
      <c r="J77" s="260"/>
      <c r="K77" s="260"/>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60"/>
      <c r="B78" s="260"/>
      <c r="C78" s="260"/>
      <c r="D78" s="260"/>
      <c r="E78" s="260"/>
      <c r="F78" s="260"/>
      <c r="G78" s="260"/>
      <c r="H78" s="260"/>
      <c r="I78" s="260"/>
      <c r="J78" s="260"/>
      <c r="K78" s="260"/>
    </row>
    <row r="79" spans="1:11" s="2" customFormat="1" ht="35.25" customHeight="1">
      <c r="A79" s="46" t="s">
        <v>477</v>
      </c>
      <c r="B79" s="259" t="s">
        <v>479</v>
      </c>
      <c r="C79" s="259" t="s">
        <v>514</v>
      </c>
      <c r="D79" s="259" t="s">
        <v>3</v>
      </c>
      <c r="E79" s="259" t="s">
        <v>528</v>
      </c>
      <c r="F79" s="259"/>
      <c r="G79" s="259" t="s">
        <v>515</v>
      </c>
      <c r="H79" s="259"/>
      <c r="I79" s="259"/>
      <c r="J79" s="124"/>
      <c r="K79" s="259" t="s">
        <v>485</v>
      </c>
    </row>
    <row r="80" spans="1:11" s="2" customFormat="1" ht="36">
      <c r="A80" s="46" t="s">
        <v>478</v>
      </c>
      <c r="B80" s="259"/>
      <c r="C80" s="259"/>
      <c r="D80" s="259"/>
      <c r="E80" s="48" t="s">
        <v>392</v>
      </c>
      <c r="F80" s="48" t="s">
        <v>391</v>
      </c>
      <c r="G80" s="3" t="s">
        <v>516</v>
      </c>
      <c r="H80" s="3" t="s">
        <v>517</v>
      </c>
      <c r="I80" s="3" t="s">
        <v>396</v>
      </c>
      <c r="J80" s="3"/>
      <c r="K80" s="259"/>
    </row>
    <row r="81" spans="1:212" s="8" customFormat="1" ht="157.5" customHeight="1">
      <c r="A81" s="272"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72"/>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72"/>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72"/>
      <c r="B84" s="64" t="s">
        <v>558</v>
      </c>
      <c r="C84" s="64" t="s">
        <v>559</v>
      </c>
      <c r="D84" s="56" t="s">
        <v>560</v>
      </c>
      <c r="E84" s="56" t="s">
        <v>561</v>
      </c>
      <c r="F84" s="4" t="s">
        <v>562</v>
      </c>
      <c r="G84" s="62">
        <v>0</v>
      </c>
      <c r="H84" s="63">
        <v>1</v>
      </c>
      <c r="I84" s="4"/>
      <c r="J84" s="4"/>
      <c r="K84" s="97" t="s">
        <v>563</v>
      </c>
    </row>
    <row r="85" spans="1:11" s="8" customFormat="1" ht="86.25" customHeight="1">
      <c r="A85" s="272"/>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316" t="s">
        <v>130</v>
      </c>
      <c r="B87" s="316"/>
      <c r="C87" s="316"/>
      <c r="D87" s="316"/>
      <c r="E87" s="316"/>
      <c r="F87" s="316"/>
      <c r="G87" s="316"/>
      <c r="H87" s="316"/>
      <c r="I87" s="316"/>
      <c r="J87" s="316"/>
      <c r="K87" s="316"/>
    </row>
    <row r="88" spans="1:11" ht="46.5" customHeight="1">
      <c r="A88" s="268" t="s">
        <v>520</v>
      </c>
      <c r="B88" s="268"/>
      <c r="C88" s="268"/>
      <c r="D88" s="268"/>
      <c r="E88" s="268"/>
      <c r="F88" s="268"/>
      <c r="G88" s="268"/>
      <c r="H88" s="268"/>
      <c r="I88" s="268"/>
      <c r="J88" s="268"/>
      <c r="K88" s="268"/>
    </row>
    <row r="89" spans="1:11" s="2" customFormat="1" ht="35.25" customHeight="1">
      <c r="A89" s="46" t="s">
        <v>477</v>
      </c>
      <c r="B89" s="259" t="s">
        <v>479</v>
      </c>
      <c r="C89" s="259" t="s">
        <v>514</v>
      </c>
      <c r="D89" s="259" t="s">
        <v>3</v>
      </c>
      <c r="E89" s="259" t="s">
        <v>528</v>
      </c>
      <c r="F89" s="259"/>
      <c r="G89" s="259" t="s">
        <v>515</v>
      </c>
      <c r="H89" s="259"/>
      <c r="I89" s="259"/>
      <c r="J89" s="124"/>
      <c r="K89" s="259" t="s">
        <v>485</v>
      </c>
    </row>
    <row r="90" spans="1:11" s="2" customFormat="1" ht="36">
      <c r="A90" s="75" t="s">
        <v>478</v>
      </c>
      <c r="B90" s="259"/>
      <c r="C90" s="259"/>
      <c r="D90" s="259"/>
      <c r="E90" s="48" t="s">
        <v>392</v>
      </c>
      <c r="F90" s="48" t="s">
        <v>391</v>
      </c>
      <c r="G90" s="3" t="s">
        <v>516</v>
      </c>
      <c r="H90" s="3" t="s">
        <v>517</v>
      </c>
      <c r="I90" s="3" t="s">
        <v>396</v>
      </c>
      <c r="J90" s="3"/>
      <c r="K90" s="259"/>
    </row>
    <row r="91" spans="1:11" ht="72">
      <c r="A91" s="274" t="s">
        <v>481</v>
      </c>
      <c r="B91" s="299" t="s">
        <v>132</v>
      </c>
      <c r="C91" s="51" t="s">
        <v>133</v>
      </c>
      <c r="D91" s="51" t="s">
        <v>414</v>
      </c>
      <c r="E91" s="16">
        <v>1</v>
      </c>
      <c r="F91" s="51" t="s">
        <v>665</v>
      </c>
      <c r="G91" s="22">
        <v>0</v>
      </c>
      <c r="H91" s="16">
        <v>1</v>
      </c>
      <c r="I91" s="93"/>
      <c r="J91" s="93"/>
      <c r="K91" s="51" t="s">
        <v>131</v>
      </c>
    </row>
    <row r="92" spans="1:11" ht="36">
      <c r="A92" s="274"/>
      <c r="B92" s="299"/>
      <c r="C92" s="51" t="s">
        <v>685</v>
      </c>
      <c r="D92" s="51" t="s">
        <v>664</v>
      </c>
      <c r="E92" s="16" t="s">
        <v>398</v>
      </c>
      <c r="F92" s="51"/>
      <c r="G92" s="22">
        <v>0</v>
      </c>
      <c r="H92" s="16">
        <v>1</v>
      </c>
      <c r="I92" s="93"/>
      <c r="J92" s="93"/>
      <c r="K92" s="51"/>
    </row>
    <row r="93" spans="1:11" ht="60">
      <c r="A93" s="274"/>
      <c r="B93" s="299"/>
      <c r="C93" s="21" t="s">
        <v>134</v>
      </c>
      <c r="D93" s="21" t="s">
        <v>135</v>
      </c>
      <c r="E93" s="20" t="s">
        <v>413</v>
      </c>
      <c r="F93" s="4" t="s">
        <v>533</v>
      </c>
      <c r="G93" s="22">
        <v>0</v>
      </c>
      <c r="H93" s="16">
        <v>1</v>
      </c>
      <c r="I93" s="51"/>
      <c r="J93" s="51"/>
      <c r="K93" s="51" t="s">
        <v>131</v>
      </c>
    </row>
    <row r="94" spans="1:11" ht="79.5" customHeight="1">
      <c r="A94" s="274"/>
      <c r="B94" s="51" t="s">
        <v>136</v>
      </c>
      <c r="C94" s="50" t="s">
        <v>137</v>
      </c>
      <c r="D94" s="50" t="s">
        <v>138</v>
      </c>
      <c r="E94" s="20" t="s">
        <v>417</v>
      </c>
      <c r="F94" s="4" t="s">
        <v>712</v>
      </c>
      <c r="G94" s="23">
        <v>0</v>
      </c>
      <c r="H94" s="19">
        <v>1</v>
      </c>
      <c r="I94" s="51"/>
      <c r="J94" s="51"/>
      <c r="K94" s="51" t="s">
        <v>131</v>
      </c>
    </row>
    <row r="95" spans="1:11" ht="84">
      <c r="A95" s="299"/>
      <c r="B95" s="51" t="s">
        <v>209</v>
      </c>
      <c r="C95" s="50" t="s">
        <v>521</v>
      </c>
      <c r="D95" s="50" t="s">
        <v>139</v>
      </c>
      <c r="E95" s="20" t="s">
        <v>711</v>
      </c>
      <c r="F95" s="4" t="s">
        <v>415</v>
      </c>
      <c r="G95" s="23">
        <v>0</v>
      </c>
      <c r="H95" s="19">
        <v>1</v>
      </c>
      <c r="I95" s="51"/>
      <c r="J95" s="51"/>
      <c r="K95" s="51" t="s">
        <v>131</v>
      </c>
    </row>
    <row r="96" spans="1:11" ht="48">
      <c r="A96" s="299"/>
      <c r="B96" s="51" t="s">
        <v>140</v>
      </c>
      <c r="C96" s="50" t="s">
        <v>141</v>
      </c>
      <c r="D96" s="50" t="s">
        <v>142</v>
      </c>
      <c r="E96" s="20" t="s">
        <v>418</v>
      </c>
      <c r="F96" s="4" t="s">
        <v>416</v>
      </c>
      <c r="G96" s="23">
        <v>0</v>
      </c>
      <c r="H96" s="16">
        <v>1</v>
      </c>
      <c r="I96" s="51"/>
      <c r="J96" s="51"/>
      <c r="K96" s="51" t="s">
        <v>131</v>
      </c>
    </row>
    <row r="97" spans="1:11" ht="78" customHeight="1">
      <c r="A97" s="299"/>
      <c r="B97" s="51" t="s">
        <v>143</v>
      </c>
      <c r="C97" s="50" t="s">
        <v>144</v>
      </c>
      <c r="D97" s="50" t="s">
        <v>145</v>
      </c>
      <c r="E97" s="19">
        <v>0.9</v>
      </c>
      <c r="F97" s="4" t="s">
        <v>713</v>
      </c>
      <c r="G97" s="23">
        <v>0</v>
      </c>
      <c r="H97" s="16">
        <v>1</v>
      </c>
      <c r="I97" s="16"/>
      <c r="J97" s="16"/>
      <c r="K97" s="51" t="s">
        <v>131</v>
      </c>
    </row>
    <row r="98" spans="1:11" ht="54.75" customHeight="1">
      <c r="A98" s="300"/>
      <c r="B98" s="50" t="s">
        <v>339</v>
      </c>
      <c r="C98" s="50" t="s">
        <v>358</v>
      </c>
      <c r="D98" s="50" t="s">
        <v>340</v>
      </c>
      <c r="E98" s="20">
        <v>1</v>
      </c>
      <c r="F98" s="4"/>
      <c r="G98" s="23">
        <v>0</v>
      </c>
      <c r="H98" s="23">
        <v>1</v>
      </c>
      <c r="I98" s="23"/>
      <c r="J98" s="23"/>
      <c r="K98" s="51" t="s">
        <v>338</v>
      </c>
    </row>
    <row r="99" spans="1:11" ht="36">
      <c r="A99" s="274" t="s">
        <v>146</v>
      </c>
      <c r="B99" s="28" t="s">
        <v>66</v>
      </c>
      <c r="C99" s="6" t="s">
        <v>67</v>
      </c>
      <c r="D99" s="6" t="s">
        <v>68</v>
      </c>
      <c r="E99" s="27">
        <v>0.8</v>
      </c>
      <c r="F99" s="4"/>
      <c r="G99" s="23">
        <v>0</v>
      </c>
      <c r="H99" s="9">
        <v>1</v>
      </c>
      <c r="I99" s="9"/>
      <c r="J99" s="9"/>
      <c r="K99" s="28" t="s">
        <v>69</v>
      </c>
    </row>
    <row r="100" spans="1:11" ht="61.5" customHeight="1">
      <c r="A100" s="260"/>
      <c r="B100" s="28" t="s">
        <v>70</v>
      </c>
      <c r="C100" s="6" t="s">
        <v>71</v>
      </c>
      <c r="D100" s="6" t="s">
        <v>72</v>
      </c>
      <c r="E100" s="27">
        <v>1</v>
      </c>
      <c r="F100" s="4" t="s">
        <v>420</v>
      </c>
      <c r="G100" s="23">
        <v>0</v>
      </c>
      <c r="H100" s="9">
        <v>1</v>
      </c>
      <c r="I100" s="9"/>
      <c r="J100" s="9"/>
      <c r="K100" s="28" t="s">
        <v>69</v>
      </c>
    </row>
    <row r="101" spans="1:11" s="17" customFormat="1" ht="24" customHeight="1">
      <c r="A101" s="297" t="s">
        <v>371</v>
      </c>
      <c r="B101" s="297"/>
      <c r="C101" s="297"/>
      <c r="D101" s="297"/>
      <c r="E101" s="297"/>
      <c r="F101" s="297"/>
      <c r="G101" s="297"/>
      <c r="H101" s="297"/>
      <c r="I101" s="297"/>
      <c r="J101" s="297"/>
      <c r="K101" s="297"/>
    </row>
    <row r="102" spans="1:11" s="17" customFormat="1" ht="36" customHeight="1">
      <c r="A102" s="298" t="s">
        <v>534</v>
      </c>
      <c r="B102" s="298"/>
      <c r="C102" s="298"/>
      <c r="D102" s="298"/>
      <c r="E102" s="298"/>
      <c r="F102" s="298"/>
      <c r="G102" s="298"/>
      <c r="H102" s="298"/>
      <c r="I102" s="298"/>
      <c r="J102" s="298"/>
      <c r="K102" s="298"/>
    </row>
    <row r="103" spans="1:11" s="2" customFormat="1" ht="35.25" customHeight="1">
      <c r="A103" s="46" t="s">
        <v>477</v>
      </c>
      <c r="B103" s="259" t="s">
        <v>479</v>
      </c>
      <c r="C103" s="259" t="s">
        <v>514</v>
      </c>
      <c r="D103" s="259" t="s">
        <v>3</v>
      </c>
      <c r="E103" s="259" t="s">
        <v>528</v>
      </c>
      <c r="F103" s="259"/>
      <c r="G103" s="259" t="s">
        <v>515</v>
      </c>
      <c r="H103" s="259"/>
      <c r="I103" s="259"/>
      <c r="J103" s="124"/>
      <c r="K103" s="259" t="s">
        <v>485</v>
      </c>
    </row>
    <row r="104" spans="1:11" s="2" customFormat="1" ht="36">
      <c r="A104" s="46" t="s">
        <v>478</v>
      </c>
      <c r="B104" s="259"/>
      <c r="C104" s="259"/>
      <c r="D104" s="259"/>
      <c r="E104" s="48" t="s">
        <v>392</v>
      </c>
      <c r="F104" s="48" t="s">
        <v>391</v>
      </c>
      <c r="G104" s="3" t="s">
        <v>516</v>
      </c>
      <c r="H104" s="3" t="s">
        <v>517</v>
      </c>
      <c r="I104" s="3" t="s">
        <v>396</v>
      </c>
      <c r="J104" s="3"/>
      <c r="K104" s="259"/>
    </row>
    <row r="105" spans="1:11" s="15" customFormat="1" ht="198.75" customHeight="1">
      <c r="A105" s="260" t="s">
        <v>482</v>
      </c>
      <c r="B105" s="284" t="s">
        <v>363</v>
      </c>
      <c r="C105" s="275" t="s">
        <v>364</v>
      </c>
      <c r="D105" s="59" t="s">
        <v>365</v>
      </c>
      <c r="E105" s="59">
        <v>20</v>
      </c>
      <c r="F105" s="59" t="s">
        <v>686</v>
      </c>
      <c r="G105" s="66">
        <v>0</v>
      </c>
      <c r="H105" s="59" t="s">
        <v>687</v>
      </c>
      <c r="I105" s="66"/>
      <c r="J105" s="66"/>
      <c r="K105" s="59" t="s">
        <v>366</v>
      </c>
    </row>
    <row r="106" spans="1:11" s="15" customFormat="1" ht="141.75" customHeight="1">
      <c r="A106" s="284"/>
      <c r="B106" s="284"/>
      <c r="C106" s="275"/>
      <c r="D106" s="59" t="s">
        <v>472</v>
      </c>
      <c r="E106" s="59">
        <v>8</v>
      </c>
      <c r="F106" s="59" t="s">
        <v>688</v>
      </c>
      <c r="G106" s="66">
        <v>0</v>
      </c>
      <c r="H106" s="59" t="s">
        <v>687</v>
      </c>
      <c r="I106" s="66"/>
      <c r="J106" s="66"/>
      <c r="K106" s="59" t="s">
        <v>366</v>
      </c>
    </row>
    <row r="107" spans="1:11" s="15" customFormat="1" ht="71.25" customHeight="1">
      <c r="A107" s="284"/>
      <c r="B107" s="284"/>
      <c r="C107" s="275"/>
      <c r="D107" s="59" t="s">
        <v>367</v>
      </c>
      <c r="E107" s="59">
        <v>0</v>
      </c>
      <c r="F107" s="59" t="s">
        <v>689</v>
      </c>
      <c r="G107" s="66">
        <v>0</v>
      </c>
      <c r="H107" s="59" t="s">
        <v>687</v>
      </c>
      <c r="I107" s="66"/>
      <c r="J107" s="66"/>
      <c r="K107" s="59" t="s">
        <v>366</v>
      </c>
    </row>
    <row r="108" spans="1:11" s="15" customFormat="1" ht="149.25" customHeight="1">
      <c r="A108" s="284"/>
      <c r="B108" s="284"/>
      <c r="C108" s="275"/>
      <c r="D108" s="59" t="s">
        <v>368</v>
      </c>
      <c r="E108" s="59" t="s">
        <v>423</v>
      </c>
      <c r="F108" s="59" t="s">
        <v>690</v>
      </c>
      <c r="G108" s="66">
        <v>0</v>
      </c>
      <c r="H108" s="59" t="s">
        <v>687</v>
      </c>
      <c r="I108" s="66"/>
      <c r="J108" s="66"/>
      <c r="K108" s="59" t="s">
        <v>366</v>
      </c>
    </row>
    <row r="109" spans="1:11" s="15" customFormat="1" ht="98.25" customHeight="1">
      <c r="A109" s="284"/>
      <c r="B109" s="284"/>
      <c r="C109" s="59" t="s">
        <v>369</v>
      </c>
      <c r="D109" s="59" t="s">
        <v>370</v>
      </c>
      <c r="E109" s="59" t="s">
        <v>424</v>
      </c>
      <c r="F109" s="59" t="s">
        <v>691</v>
      </c>
      <c r="G109" s="66">
        <v>1</v>
      </c>
      <c r="H109" s="27">
        <v>1</v>
      </c>
      <c r="I109" s="59"/>
      <c r="J109" s="128"/>
      <c r="K109" s="59" t="s">
        <v>366</v>
      </c>
    </row>
    <row r="110" spans="1:11" ht="48" customHeight="1">
      <c r="A110" s="284"/>
      <c r="B110" s="59" t="s">
        <v>66</v>
      </c>
      <c r="C110" s="59" t="s">
        <v>67</v>
      </c>
      <c r="D110" s="59" t="s">
        <v>68</v>
      </c>
      <c r="E110" s="42">
        <v>1</v>
      </c>
      <c r="F110" s="59" t="s">
        <v>692</v>
      </c>
      <c r="G110" s="66">
        <v>0</v>
      </c>
      <c r="H110" s="27">
        <v>1</v>
      </c>
      <c r="I110" s="27"/>
      <c r="J110" s="27"/>
      <c r="K110" s="59" t="s">
        <v>471</v>
      </c>
    </row>
    <row r="111" spans="1:11" ht="66.75" customHeight="1">
      <c r="A111" s="284"/>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73" t="s">
        <v>272</v>
      </c>
      <c r="B113" s="273"/>
      <c r="C113" s="273"/>
      <c r="D113" s="273"/>
      <c r="E113" s="273"/>
      <c r="F113" s="273"/>
      <c r="G113" s="273"/>
      <c r="H113" s="273"/>
      <c r="I113" s="273"/>
      <c r="J113" s="273"/>
      <c r="K113" s="273"/>
    </row>
    <row r="114" spans="1:11" s="17" customFormat="1" ht="32.25" customHeight="1">
      <c r="A114" s="290" t="s">
        <v>293</v>
      </c>
      <c r="B114" s="290"/>
      <c r="C114" s="290"/>
      <c r="D114" s="290"/>
      <c r="E114" s="290"/>
      <c r="F114" s="290"/>
      <c r="G114" s="290"/>
      <c r="H114" s="290"/>
      <c r="I114" s="290"/>
      <c r="J114" s="290"/>
      <c r="K114" s="290"/>
    </row>
    <row r="115" spans="1:11" s="2" customFormat="1" ht="35.25" customHeight="1">
      <c r="A115" s="46" t="s">
        <v>477</v>
      </c>
      <c r="B115" s="259" t="s">
        <v>479</v>
      </c>
      <c r="C115" s="259" t="s">
        <v>514</v>
      </c>
      <c r="D115" s="259" t="s">
        <v>3</v>
      </c>
      <c r="E115" s="259" t="s">
        <v>528</v>
      </c>
      <c r="F115" s="259"/>
      <c r="G115" s="259" t="s">
        <v>515</v>
      </c>
      <c r="H115" s="259"/>
      <c r="I115" s="259"/>
      <c r="J115" s="124"/>
      <c r="K115" s="259" t="s">
        <v>485</v>
      </c>
    </row>
    <row r="116" spans="1:11" s="2" customFormat="1" ht="36">
      <c r="A116" s="46" t="s">
        <v>478</v>
      </c>
      <c r="B116" s="259"/>
      <c r="C116" s="259"/>
      <c r="D116" s="259"/>
      <c r="E116" s="48" t="s">
        <v>392</v>
      </c>
      <c r="F116" s="48" t="s">
        <v>391</v>
      </c>
      <c r="G116" s="3" t="s">
        <v>516</v>
      </c>
      <c r="H116" s="3" t="s">
        <v>517</v>
      </c>
      <c r="I116" s="3" t="s">
        <v>396</v>
      </c>
      <c r="J116" s="3"/>
      <c r="K116" s="259"/>
    </row>
    <row r="117" spans="1:11" s="14" customFormat="1" ht="88.5" customHeight="1">
      <c r="A117" s="284" t="s">
        <v>432</v>
      </c>
      <c r="B117" s="284" t="s">
        <v>597</v>
      </c>
      <c r="C117" s="284" t="s">
        <v>357</v>
      </c>
      <c r="D117" s="6" t="s">
        <v>596</v>
      </c>
      <c r="E117" s="87" t="s">
        <v>610</v>
      </c>
      <c r="F117" s="6" t="s">
        <v>625</v>
      </c>
      <c r="G117" s="88">
        <v>0</v>
      </c>
      <c r="H117" s="89">
        <v>6547040539</v>
      </c>
      <c r="I117" s="89"/>
      <c r="J117" s="89"/>
      <c r="K117" s="6" t="s">
        <v>611</v>
      </c>
    </row>
    <row r="118" spans="1:11" s="14" customFormat="1" ht="96">
      <c r="A118" s="284"/>
      <c r="B118" s="284"/>
      <c r="C118" s="284"/>
      <c r="D118" s="6" t="s">
        <v>476</v>
      </c>
      <c r="E118" s="27" t="s">
        <v>612</v>
      </c>
      <c r="F118" s="6" t="s">
        <v>694</v>
      </c>
      <c r="G118" s="66">
        <v>0</v>
      </c>
      <c r="H118" s="27">
        <v>0.5</v>
      </c>
      <c r="I118" s="90"/>
      <c r="J118" s="90"/>
      <c r="K118" s="6" t="s">
        <v>486</v>
      </c>
    </row>
    <row r="119" spans="1:11" s="14" customFormat="1" ht="72">
      <c r="A119" s="284"/>
      <c r="B119" s="284"/>
      <c r="C119" s="284"/>
      <c r="D119" s="6" t="s">
        <v>484</v>
      </c>
      <c r="E119" s="27" t="s">
        <v>613</v>
      </c>
      <c r="F119" s="6" t="s">
        <v>614</v>
      </c>
      <c r="G119" s="66">
        <v>0</v>
      </c>
      <c r="H119" s="27">
        <v>0.8</v>
      </c>
      <c r="I119" s="90"/>
      <c r="J119" s="90"/>
      <c r="K119" s="6" t="s">
        <v>486</v>
      </c>
    </row>
    <row r="120" spans="1:11" s="14" customFormat="1" ht="69.75" customHeight="1">
      <c r="A120" s="296"/>
      <c r="B120" s="6" t="s">
        <v>273</v>
      </c>
      <c r="C120" s="6" t="s">
        <v>274</v>
      </c>
      <c r="D120" s="6" t="s">
        <v>275</v>
      </c>
      <c r="E120" s="27">
        <v>1</v>
      </c>
      <c r="F120" s="50" t="s">
        <v>624</v>
      </c>
      <c r="G120" s="27">
        <v>0.7</v>
      </c>
      <c r="H120" s="66" t="s">
        <v>276</v>
      </c>
      <c r="I120" s="91"/>
      <c r="J120" s="91"/>
      <c r="K120" s="6" t="s">
        <v>361</v>
      </c>
    </row>
    <row r="121" spans="1:11" s="14" customFormat="1" ht="113.25" customHeight="1">
      <c r="A121" s="296"/>
      <c r="B121" s="6" t="s">
        <v>277</v>
      </c>
      <c r="C121" s="6" t="s">
        <v>278</v>
      </c>
      <c r="D121" s="6" t="s">
        <v>430</v>
      </c>
      <c r="E121" s="27">
        <v>0.9</v>
      </c>
      <c r="F121" s="50" t="s">
        <v>695</v>
      </c>
      <c r="G121" s="27">
        <v>0.9</v>
      </c>
      <c r="H121" s="27">
        <v>1</v>
      </c>
      <c r="I121" s="6"/>
      <c r="J121" s="128"/>
      <c r="K121" s="6" t="s">
        <v>487</v>
      </c>
    </row>
    <row r="122" spans="1:11" s="14" customFormat="1" ht="104.25" customHeight="1">
      <c r="A122" s="296"/>
      <c r="B122" s="6" t="s">
        <v>279</v>
      </c>
      <c r="C122" s="6" t="s">
        <v>280</v>
      </c>
      <c r="D122" s="6" t="s">
        <v>281</v>
      </c>
      <c r="E122" s="88" t="s">
        <v>425</v>
      </c>
      <c r="F122" s="50" t="s">
        <v>426</v>
      </c>
      <c r="G122" s="66">
        <v>0</v>
      </c>
      <c r="H122" s="27">
        <v>1</v>
      </c>
      <c r="I122" s="88"/>
      <c r="J122" s="88"/>
      <c r="K122" s="6" t="s">
        <v>488</v>
      </c>
    </row>
    <row r="123" spans="1:11" s="14" customFormat="1" ht="90" customHeight="1">
      <c r="A123" s="296"/>
      <c r="B123" s="6" t="s">
        <v>282</v>
      </c>
      <c r="C123" s="6" t="s">
        <v>283</v>
      </c>
      <c r="D123" s="6" t="s">
        <v>284</v>
      </c>
      <c r="E123" s="6" t="s">
        <v>615</v>
      </c>
      <c r="F123" s="50" t="s">
        <v>427</v>
      </c>
      <c r="G123" s="27">
        <v>0.87</v>
      </c>
      <c r="H123" s="27">
        <v>1</v>
      </c>
      <c r="I123" s="6"/>
      <c r="J123" s="128"/>
      <c r="K123" s="6" t="s">
        <v>488</v>
      </c>
    </row>
    <row r="124" spans="1:11" s="14" customFormat="1" ht="197.25" customHeight="1">
      <c r="A124" s="296"/>
      <c r="B124" s="26" t="s">
        <v>285</v>
      </c>
      <c r="C124" s="6" t="s">
        <v>286</v>
      </c>
      <c r="D124" s="6" t="s">
        <v>287</v>
      </c>
      <c r="E124" s="6" t="s">
        <v>616</v>
      </c>
      <c r="F124" s="50" t="s">
        <v>535</v>
      </c>
      <c r="G124" s="66">
        <v>0.5</v>
      </c>
      <c r="H124" s="27">
        <v>1</v>
      </c>
      <c r="I124" s="6"/>
      <c r="J124" s="128"/>
      <c r="K124" s="6" t="s">
        <v>489</v>
      </c>
    </row>
    <row r="125" spans="1:11" s="14" customFormat="1" ht="96">
      <c r="A125" s="296"/>
      <c r="B125" s="284" t="s">
        <v>288</v>
      </c>
      <c r="C125" s="6" t="s">
        <v>289</v>
      </c>
      <c r="D125" s="6" t="s">
        <v>290</v>
      </c>
      <c r="E125" s="6">
        <v>0</v>
      </c>
      <c r="F125" s="6" t="s">
        <v>490</v>
      </c>
      <c r="G125" s="66">
        <v>0</v>
      </c>
      <c r="H125" s="66" t="s">
        <v>276</v>
      </c>
      <c r="I125" s="6"/>
      <c r="J125" s="128"/>
      <c r="K125" s="6" t="s">
        <v>491</v>
      </c>
    </row>
    <row r="126" spans="1:11" s="14" customFormat="1" ht="48">
      <c r="A126" s="296"/>
      <c r="B126" s="284"/>
      <c r="C126" s="6" t="s">
        <v>291</v>
      </c>
      <c r="D126" s="6" t="s">
        <v>292</v>
      </c>
      <c r="E126" s="6">
        <v>0</v>
      </c>
      <c r="F126" s="6" t="s">
        <v>431</v>
      </c>
      <c r="G126" s="66">
        <v>0</v>
      </c>
      <c r="H126" s="66" t="s">
        <v>276</v>
      </c>
      <c r="I126" s="94"/>
      <c r="J126" s="94"/>
      <c r="K126" s="6" t="s">
        <v>361</v>
      </c>
    </row>
    <row r="127" spans="1:11" s="14" customFormat="1" ht="353.25" customHeight="1">
      <c r="A127" s="296"/>
      <c r="B127" s="6" t="s">
        <v>359</v>
      </c>
      <c r="C127" s="6" t="s">
        <v>428</v>
      </c>
      <c r="D127" s="6" t="s">
        <v>598</v>
      </c>
      <c r="E127" s="49" t="s">
        <v>706</v>
      </c>
      <c r="F127" s="49" t="s">
        <v>666</v>
      </c>
      <c r="G127" s="66">
        <v>0</v>
      </c>
      <c r="H127" s="66" t="s">
        <v>429</v>
      </c>
      <c r="I127" s="6"/>
      <c r="J127" s="128"/>
      <c r="K127" s="6" t="s">
        <v>360</v>
      </c>
    </row>
    <row r="128" spans="1:11" ht="48" customHeight="1">
      <c r="A128" s="296"/>
      <c r="B128" s="6" t="s">
        <v>66</v>
      </c>
      <c r="C128" s="6" t="s">
        <v>67</v>
      </c>
      <c r="D128" s="6" t="s">
        <v>68</v>
      </c>
      <c r="E128" s="42">
        <v>0.7</v>
      </c>
      <c r="F128" s="6" t="s">
        <v>594</v>
      </c>
      <c r="G128" s="66">
        <v>0</v>
      </c>
      <c r="H128" s="27">
        <v>0.7</v>
      </c>
      <c r="I128" s="6"/>
      <c r="J128" s="128"/>
      <c r="K128" s="6" t="s">
        <v>69</v>
      </c>
    </row>
    <row r="129" spans="1:11" ht="57" customHeight="1">
      <c r="A129" s="296"/>
      <c r="B129" s="6" t="s">
        <v>70</v>
      </c>
      <c r="C129" s="6" t="s">
        <v>71</v>
      </c>
      <c r="D129" s="6" t="s">
        <v>72</v>
      </c>
      <c r="E129" s="42">
        <v>1</v>
      </c>
      <c r="F129" s="6" t="s">
        <v>595</v>
      </c>
      <c r="G129" s="66">
        <v>0</v>
      </c>
      <c r="H129" s="27">
        <v>1</v>
      </c>
      <c r="I129" s="6"/>
      <c r="J129" s="128"/>
      <c r="K129" s="6" t="s">
        <v>69</v>
      </c>
    </row>
    <row r="130" spans="1:11" s="8" customFormat="1" ht="36" customHeight="1">
      <c r="A130" s="287" t="s">
        <v>483</v>
      </c>
      <c r="B130" s="288"/>
      <c r="C130" s="288"/>
      <c r="D130" s="288"/>
      <c r="E130" s="288"/>
      <c r="F130" s="288"/>
      <c r="G130" s="288"/>
      <c r="H130" s="288"/>
      <c r="I130" s="288"/>
      <c r="J130" s="288"/>
      <c r="K130" s="288"/>
    </row>
    <row r="131" spans="1:11" ht="25.5" customHeight="1">
      <c r="A131" s="285" t="s">
        <v>294</v>
      </c>
      <c r="B131" s="285"/>
      <c r="C131" s="285"/>
      <c r="D131" s="285"/>
      <c r="E131" s="285"/>
      <c r="F131" s="285"/>
      <c r="G131" s="285"/>
      <c r="H131" s="285"/>
      <c r="I131" s="285"/>
      <c r="J131" s="285"/>
      <c r="K131" s="285"/>
    </row>
    <row r="132" spans="1:11" ht="48.75" customHeight="1">
      <c r="A132" s="289" t="s">
        <v>522</v>
      </c>
      <c r="B132" s="289"/>
      <c r="C132" s="289"/>
      <c r="D132" s="289"/>
      <c r="E132" s="289"/>
      <c r="F132" s="289"/>
      <c r="G132" s="289"/>
      <c r="H132" s="289"/>
      <c r="I132" s="289"/>
      <c r="J132" s="289"/>
      <c r="K132" s="289"/>
    </row>
    <row r="133" spans="1:11" s="2" customFormat="1" ht="35.25" customHeight="1">
      <c r="A133" s="46" t="s">
        <v>477</v>
      </c>
      <c r="B133" s="259" t="s">
        <v>479</v>
      </c>
      <c r="C133" s="259" t="s">
        <v>514</v>
      </c>
      <c r="D133" s="259" t="s">
        <v>3</v>
      </c>
      <c r="E133" s="259" t="s">
        <v>528</v>
      </c>
      <c r="F133" s="259"/>
      <c r="G133" s="259" t="s">
        <v>515</v>
      </c>
      <c r="H133" s="259"/>
      <c r="I133" s="259"/>
      <c r="J133" s="124"/>
      <c r="K133" s="259" t="s">
        <v>394</v>
      </c>
    </row>
    <row r="134" spans="1:11" s="2" customFormat="1" ht="36">
      <c r="A134" s="46" t="s">
        <v>478</v>
      </c>
      <c r="B134" s="259"/>
      <c r="C134" s="259"/>
      <c r="D134" s="259"/>
      <c r="E134" s="48" t="s">
        <v>392</v>
      </c>
      <c r="F134" s="48" t="s">
        <v>391</v>
      </c>
      <c r="G134" s="3" t="s">
        <v>516</v>
      </c>
      <c r="H134" s="3" t="s">
        <v>517</v>
      </c>
      <c r="I134" s="3" t="s">
        <v>396</v>
      </c>
      <c r="J134" s="3"/>
      <c r="K134" s="259"/>
    </row>
    <row r="135" spans="1:11" s="44" customFormat="1" ht="228.75" customHeight="1">
      <c r="A135" s="264" t="s">
        <v>84</v>
      </c>
      <c r="B135" s="266" t="s">
        <v>295</v>
      </c>
      <c r="C135" s="266" t="s">
        <v>385</v>
      </c>
      <c r="D135" s="266" t="s">
        <v>599</v>
      </c>
      <c r="E135" s="266" t="s">
        <v>435</v>
      </c>
      <c r="F135" s="50" t="s">
        <v>601</v>
      </c>
      <c r="G135" s="265">
        <v>0</v>
      </c>
      <c r="H135" s="292">
        <v>1</v>
      </c>
      <c r="I135" s="276"/>
      <c r="J135" s="135"/>
      <c r="K135" s="266" t="s">
        <v>600</v>
      </c>
    </row>
    <row r="136" spans="1:11" s="44" customFormat="1" ht="193.5" customHeight="1">
      <c r="A136" s="264"/>
      <c r="B136" s="266"/>
      <c r="C136" s="266"/>
      <c r="D136" s="266"/>
      <c r="E136" s="266"/>
      <c r="F136" s="67" t="s">
        <v>602</v>
      </c>
      <c r="G136" s="265"/>
      <c r="H136" s="292"/>
      <c r="I136" s="276"/>
      <c r="J136" s="135"/>
      <c r="K136" s="266"/>
    </row>
    <row r="137" spans="1:11" s="44" customFormat="1" ht="60">
      <c r="A137" s="286"/>
      <c r="B137" s="291" t="s">
        <v>296</v>
      </c>
      <c r="C137" s="50" t="s">
        <v>523</v>
      </c>
      <c r="D137" s="4" t="s">
        <v>297</v>
      </c>
      <c r="E137" s="4" t="s">
        <v>436</v>
      </c>
      <c r="F137" s="50" t="s">
        <v>603</v>
      </c>
      <c r="G137" s="58">
        <v>0</v>
      </c>
      <c r="H137" s="68">
        <v>1</v>
      </c>
      <c r="I137" s="4"/>
      <c r="J137" s="4"/>
      <c r="K137" s="4" t="s">
        <v>298</v>
      </c>
    </row>
    <row r="138" spans="1:11" s="44" customFormat="1" ht="119.25" customHeight="1">
      <c r="A138" s="286"/>
      <c r="B138" s="291"/>
      <c r="C138" s="50" t="s">
        <v>386</v>
      </c>
      <c r="D138" s="4" t="s">
        <v>390</v>
      </c>
      <c r="E138" s="4" t="s">
        <v>524</v>
      </c>
      <c r="F138" s="50" t="s">
        <v>525</v>
      </c>
      <c r="G138" s="58">
        <v>0</v>
      </c>
      <c r="H138" s="68">
        <v>1</v>
      </c>
      <c r="I138" s="4"/>
      <c r="J138" s="4"/>
      <c r="K138" s="4" t="s">
        <v>299</v>
      </c>
    </row>
    <row r="139" spans="1:11" s="44" customFormat="1" ht="185.25" customHeight="1">
      <c r="A139" s="286"/>
      <c r="B139" s="260" t="s">
        <v>300</v>
      </c>
      <c r="C139" s="260" t="s">
        <v>387</v>
      </c>
      <c r="D139" s="260" t="s">
        <v>301</v>
      </c>
      <c r="E139" s="260" t="s">
        <v>604</v>
      </c>
      <c r="F139" s="50" t="s">
        <v>696</v>
      </c>
      <c r="G139" s="260">
        <v>0</v>
      </c>
      <c r="H139" s="260">
        <v>1</v>
      </c>
      <c r="I139" s="260"/>
      <c r="J139" s="125"/>
      <c r="K139" s="260" t="s">
        <v>302</v>
      </c>
    </row>
    <row r="140" spans="1:11" s="44" customFormat="1" ht="260.25" customHeight="1">
      <c r="A140" s="286"/>
      <c r="B140" s="281"/>
      <c r="C140" s="281"/>
      <c r="D140" s="281"/>
      <c r="E140" s="281"/>
      <c r="F140" s="50" t="s">
        <v>667</v>
      </c>
      <c r="G140" s="281"/>
      <c r="H140" s="281"/>
      <c r="I140" s="281"/>
      <c r="J140" s="130"/>
      <c r="K140" s="281"/>
    </row>
    <row r="141" spans="1:11" s="44" customFormat="1" ht="84">
      <c r="A141" s="286"/>
      <c r="B141" s="260" t="s">
        <v>303</v>
      </c>
      <c r="C141" s="4" t="s">
        <v>304</v>
      </c>
      <c r="D141" s="4" t="s">
        <v>305</v>
      </c>
      <c r="E141" s="4" t="s">
        <v>417</v>
      </c>
      <c r="F141" s="4" t="s">
        <v>433</v>
      </c>
      <c r="G141" s="69">
        <v>0</v>
      </c>
      <c r="H141" s="54"/>
      <c r="I141" s="54"/>
      <c r="J141" s="54"/>
      <c r="K141" s="4" t="s">
        <v>606</v>
      </c>
    </row>
    <row r="142" spans="1:11" s="44" customFormat="1" ht="57.75" customHeight="1">
      <c r="A142" s="286"/>
      <c r="B142" s="260"/>
      <c r="C142" s="4" t="s">
        <v>389</v>
      </c>
      <c r="D142" s="4" t="s">
        <v>388</v>
      </c>
      <c r="E142" s="4" t="s">
        <v>417</v>
      </c>
      <c r="F142" s="4" t="s">
        <v>668</v>
      </c>
      <c r="G142" s="69"/>
      <c r="H142" s="54"/>
      <c r="I142" s="54"/>
      <c r="J142" s="54"/>
      <c r="K142" s="4" t="s">
        <v>308</v>
      </c>
    </row>
    <row r="143" spans="1:11" s="44" customFormat="1" ht="48">
      <c r="A143" s="286"/>
      <c r="B143" s="260"/>
      <c r="C143" s="4" t="s">
        <v>306</v>
      </c>
      <c r="D143" s="4" t="s">
        <v>307</v>
      </c>
      <c r="E143" s="4" t="s">
        <v>425</v>
      </c>
      <c r="F143" s="4" t="s">
        <v>669</v>
      </c>
      <c r="G143" s="58">
        <v>0</v>
      </c>
      <c r="H143" s="68">
        <v>1</v>
      </c>
      <c r="I143" s="4"/>
      <c r="J143" s="4"/>
      <c r="K143" s="4" t="s">
        <v>607</v>
      </c>
    </row>
    <row r="144" spans="1:11" s="44" customFormat="1" ht="72">
      <c r="A144" s="286"/>
      <c r="B144" s="281"/>
      <c r="C144" s="4" t="s">
        <v>697</v>
      </c>
      <c r="D144" s="4" t="s">
        <v>307</v>
      </c>
      <c r="E144" s="4" t="s">
        <v>425</v>
      </c>
      <c r="F144" s="4" t="s">
        <v>628</v>
      </c>
      <c r="G144" s="58">
        <v>0</v>
      </c>
      <c r="H144" s="68">
        <v>1</v>
      </c>
      <c r="I144" s="4"/>
      <c r="J144" s="4"/>
      <c r="K144" s="4" t="s">
        <v>607</v>
      </c>
    </row>
    <row r="145" spans="1:11" s="8" customFormat="1" ht="72">
      <c r="A145" s="286"/>
      <c r="B145" s="4" t="s">
        <v>309</v>
      </c>
      <c r="C145" s="4" t="s">
        <v>310</v>
      </c>
      <c r="D145" s="4" t="s">
        <v>311</v>
      </c>
      <c r="E145" s="4" t="s">
        <v>413</v>
      </c>
      <c r="F145" s="4" t="s">
        <v>434</v>
      </c>
      <c r="G145" s="58">
        <v>0</v>
      </c>
      <c r="H145" s="68">
        <v>1</v>
      </c>
      <c r="I145" s="4"/>
      <c r="J145" s="4"/>
      <c r="K145" s="4" t="s">
        <v>312</v>
      </c>
    </row>
    <row r="146" spans="1:11" s="8" customFormat="1" ht="48">
      <c r="A146" s="322" t="s">
        <v>84</v>
      </c>
      <c r="B146" s="260" t="s">
        <v>313</v>
      </c>
      <c r="C146" s="6" t="s">
        <v>314</v>
      </c>
      <c r="D146" s="4" t="s">
        <v>315</v>
      </c>
      <c r="E146" s="4">
        <v>1</v>
      </c>
      <c r="F146" s="4" t="s">
        <v>437</v>
      </c>
      <c r="G146" s="58">
        <v>0</v>
      </c>
      <c r="H146" s="58">
        <v>1</v>
      </c>
      <c r="I146" s="58"/>
      <c r="J146" s="134"/>
      <c r="K146" s="4" t="s">
        <v>316</v>
      </c>
    </row>
    <row r="147" spans="1:11" s="8" customFormat="1" ht="48" customHeight="1">
      <c r="A147" s="323"/>
      <c r="B147" s="269"/>
      <c r="C147" s="4" t="s">
        <v>317</v>
      </c>
      <c r="D147" s="4" t="s">
        <v>318</v>
      </c>
      <c r="E147" s="4" t="s">
        <v>422</v>
      </c>
      <c r="F147" s="4" t="s">
        <v>698</v>
      </c>
      <c r="G147" s="58">
        <v>0</v>
      </c>
      <c r="H147" s="68">
        <v>1</v>
      </c>
      <c r="I147" s="68"/>
      <c r="J147" s="132"/>
      <c r="K147" s="4" t="s">
        <v>319</v>
      </c>
    </row>
    <row r="148" spans="1:11" s="8" customFormat="1" ht="45" customHeight="1">
      <c r="A148" s="323"/>
      <c r="B148" s="269"/>
      <c r="C148" s="4" t="s">
        <v>320</v>
      </c>
      <c r="D148" s="4" t="s">
        <v>321</v>
      </c>
      <c r="E148" s="4">
        <v>1</v>
      </c>
      <c r="F148" s="4" t="s">
        <v>437</v>
      </c>
      <c r="G148" s="58">
        <v>0</v>
      </c>
      <c r="H148" s="58">
        <v>1</v>
      </c>
      <c r="I148" s="58"/>
      <c r="J148" s="134"/>
      <c r="K148" s="4" t="s">
        <v>322</v>
      </c>
    </row>
    <row r="149" spans="1:11" s="8" customFormat="1" ht="30.75" customHeight="1">
      <c r="A149" s="323"/>
      <c r="B149" s="269"/>
      <c r="C149" s="50" t="s">
        <v>323</v>
      </c>
      <c r="D149" s="50" t="s">
        <v>324</v>
      </c>
      <c r="E149" s="50">
        <v>1</v>
      </c>
      <c r="F149" s="4" t="s">
        <v>437</v>
      </c>
      <c r="G149" s="58">
        <v>0</v>
      </c>
      <c r="H149" s="58">
        <v>1</v>
      </c>
      <c r="I149" s="58"/>
      <c r="J149" s="134"/>
      <c r="K149" s="4" t="s">
        <v>325</v>
      </c>
    </row>
    <row r="150" spans="1:11" s="8" customFormat="1" ht="50.25" customHeight="1">
      <c r="A150" s="323"/>
      <c r="B150" s="281"/>
      <c r="C150" s="6" t="s">
        <v>71</v>
      </c>
      <c r="D150" s="6" t="s">
        <v>72</v>
      </c>
      <c r="E150" s="42">
        <v>1</v>
      </c>
      <c r="F150" s="50" t="s">
        <v>605</v>
      </c>
      <c r="G150" s="66">
        <v>0</v>
      </c>
      <c r="H150" s="27">
        <v>1</v>
      </c>
      <c r="I150" s="27"/>
      <c r="J150" s="27"/>
      <c r="K150" s="49" t="s">
        <v>69</v>
      </c>
    </row>
    <row r="151" spans="1:208" s="45" customFormat="1" ht="55.5" customHeight="1">
      <c r="A151" s="323"/>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85" t="s">
        <v>205</v>
      </c>
      <c r="B152" s="285"/>
      <c r="C152" s="285"/>
      <c r="D152" s="285"/>
      <c r="E152" s="285"/>
      <c r="F152" s="285"/>
      <c r="G152" s="285"/>
      <c r="H152" s="285"/>
      <c r="I152" s="285"/>
      <c r="J152" s="285"/>
      <c r="K152" s="285"/>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60" t="s">
        <v>526</v>
      </c>
      <c r="B153" s="260"/>
      <c r="C153" s="260"/>
      <c r="D153" s="260"/>
      <c r="E153" s="260"/>
      <c r="F153" s="260"/>
      <c r="G153" s="260"/>
      <c r="H153" s="260"/>
      <c r="I153" s="260"/>
      <c r="J153" s="260"/>
      <c r="K153" s="260"/>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59" t="s">
        <v>479</v>
      </c>
      <c r="C154" s="259" t="s">
        <v>514</v>
      </c>
      <c r="D154" s="259" t="s">
        <v>3</v>
      </c>
      <c r="E154" s="259" t="s">
        <v>528</v>
      </c>
      <c r="F154" s="259"/>
      <c r="G154" s="259" t="s">
        <v>515</v>
      </c>
      <c r="H154" s="259"/>
      <c r="I154" s="259"/>
      <c r="J154" s="124"/>
      <c r="K154" s="259" t="s">
        <v>394</v>
      </c>
    </row>
    <row r="155" spans="1:11" s="2" customFormat="1" ht="36">
      <c r="A155" s="75" t="s">
        <v>478</v>
      </c>
      <c r="B155" s="259"/>
      <c r="C155" s="259"/>
      <c r="D155" s="259"/>
      <c r="E155" s="48" t="s">
        <v>392</v>
      </c>
      <c r="F155" s="48" t="s">
        <v>391</v>
      </c>
      <c r="G155" s="3" t="s">
        <v>516</v>
      </c>
      <c r="H155" s="3" t="s">
        <v>517</v>
      </c>
      <c r="I155" s="3" t="s">
        <v>396</v>
      </c>
      <c r="J155" s="3"/>
      <c r="K155" s="259"/>
    </row>
    <row r="156" spans="1:212" s="14" customFormat="1" ht="85.5" customHeight="1">
      <c r="A156" s="268"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69"/>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69"/>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69"/>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69"/>
      <c r="B160" s="50" t="s">
        <v>162</v>
      </c>
      <c r="C160" s="50" t="s">
        <v>163</v>
      </c>
      <c r="D160" s="4" t="s">
        <v>164</v>
      </c>
      <c r="E160" s="70" t="s">
        <v>441</v>
      </c>
      <c r="F160" s="49" t="s">
        <v>466</v>
      </c>
      <c r="G160" s="58">
        <v>0</v>
      </c>
      <c r="H160" s="68">
        <v>1</v>
      </c>
      <c r="I160" s="20"/>
      <c r="J160" s="131"/>
      <c r="K160" s="49" t="s">
        <v>158</v>
      </c>
    </row>
    <row r="161" spans="1:11" ht="108">
      <c r="A161" s="269"/>
      <c r="B161" s="71" t="s">
        <v>165</v>
      </c>
      <c r="C161" s="72" t="s">
        <v>166</v>
      </c>
      <c r="D161" s="4" t="s">
        <v>167</v>
      </c>
      <c r="E161" s="58">
        <v>3</v>
      </c>
      <c r="F161" s="49" t="s">
        <v>608</v>
      </c>
      <c r="G161" s="58">
        <v>0</v>
      </c>
      <c r="H161" s="58">
        <v>3</v>
      </c>
      <c r="I161" s="20"/>
      <c r="J161" s="131"/>
      <c r="K161" s="55" t="s">
        <v>168</v>
      </c>
    </row>
    <row r="162" spans="1:11" ht="84">
      <c r="A162" s="269"/>
      <c r="B162" s="71" t="s">
        <v>169</v>
      </c>
      <c r="C162" s="72" t="s">
        <v>170</v>
      </c>
      <c r="D162" s="4" t="s">
        <v>171</v>
      </c>
      <c r="E162" s="58">
        <v>1</v>
      </c>
      <c r="F162" s="49" t="s">
        <v>442</v>
      </c>
      <c r="G162" s="58">
        <v>0</v>
      </c>
      <c r="H162" s="58">
        <v>1</v>
      </c>
      <c r="I162" s="20"/>
      <c r="J162" s="131"/>
      <c r="K162" s="55" t="s">
        <v>103</v>
      </c>
    </row>
    <row r="163" spans="1:11" ht="108">
      <c r="A163" s="284" t="s">
        <v>439</v>
      </c>
      <c r="B163" s="73" t="s">
        <v>341</v>
      </c>
      <c r="C163" s="18" t="s">
        <v>172</v>
      </c>
      <c r="D163" s="4" t="s">
        <v>173</v>
      </c>
      <c r="E163" s="58">
        <v>1</v>
      </c>
      <c r="F163" s="20" t="s">
        <v>512</v>
      </c>
      <c r="G163" s="58">
        <v>0</v>
      </c>
      <c r="H163" s="58">
        <v>1</v>
      </c>
      <c r="I163" s="98"/>
      <c r="J163" s="98"/>
      <c r="K163" s="55" t="s">
        <v>174</v>
      </c>
    </row>
    <row r="164" spans="1:212" ht="56.25" customHeight="1">
      <c r="A164" s="284"/>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84"/>
      <c r="B165" s="49" t="s">
        <v>617</v>
      </c>
      <c r="C165" s="50" t="s">
        <v>618</v>
      </c>
      <c r="D165" s="4" t="s">
        <v>177</v>
      </c>
      <c r="E165" s="4">
        <v>1</v>
      </c>
      <c r="F165" s="50" t="s">
        <v>622</v>
      </c>
      <c r="G165" s="58">
        <v>0</v>
      </c>
      <c r="H165" s="58">
        <v>1</v>
      </c>
      <c r="I165" s="98"/>
      <c r="J165" s="98"/>
      <c r="K165" s="55" t="s">
        <v>178</v>
      </c>
    </row>
    <row r="166" spans="1:11" ht="216" customHeight="1">
      <c r="A166" s="284"/>
      <c r="B166" s="294" t="s">
        <v>179</v>
      </c>
      <c r="C166" s="293" t="s">
        <v>180</v>
      </c>
      <c r="D166" s="4" t="s">
        <v>176</v>
      </c>
      <c r="E166" s="4" t="s">
        <v>620</v>
      </c>
      <c r="F166" s="120" t="s">
        <v>699</v>
      </c>
      <c r="G166" s="58">
        <v>0</v>
      </c>
      <c r="H166" s="68">
        <v>1</v>
      </c>
      <c r="I166" s="50"/>
      <c r="J166" s="125"/>
      <c r="K166" s="55" t="s">
        <v>621</v>
      </c>
    </row>
    <row r="167" spans="1:11" ht="132.75" customHeight="1">
      <c r="A167" s="284"/>
      <c r="B167" s="294"/>
      <c r="C167" s="293"/>
      <c r="D167" s="4" t="s">
        <v>176</v>
      </c>
      <c r="E167" s="4" t="s">
        <v>510</v>
      </c>
      <c r="F167" s="120" t="s">
        <v>619</v>
      </c>
      <c r="G167" s="58">
        <v>0</v>
      </c>
      <c r="H167" s="68">
        <v>1</v>
      </c>
      <c r="I167" s="50"/>
      <c r="J167" s="125"/>
      <c r="K167" s="55" t="s">
        <v>621</v>
      </c>
    </row>
    <row r="168" spans="1:11" ht="120">
      <c r="A168" s="284"/>
      <c r="B168" s="74" t="s">
        <v>181</v>
      </c>
      <c r="C168" s="50" t="s">
        <v>182</v>
      </c>
      <c r="D168" s="4" t="s">
        <v>507</v>
      </c>
      <c r="E168" s="4">
        <v>1</v>
      </c>
      <c r="F168" s="49" t="s">
        <v>509</v>
      </c>
      <c r="G168" s="58">
        <v>0</v>
      </c>
      <c r="H168" s="58">
        <v>1</v>
      </c>
      <c r="I168" s="98"/>
      <c r="J168" s="98"/>
      <c r="K168" s="55" t="s">
        <v>508</v>
      </c>
    </row>
    <row r="169" spans="1:11" ht="108">
      <c r="A169" s="284"/>
      <c r="B169" s="50" t="s">
        <v>183</v>
      </c>
      <c r="C169" s="50" t="s">
        <v>184</v>
      </c>
      <c r="D169" s="4" t="s">
        <v>176</v>
      </c>
      <c r="E169" s="4" t="s">
        <v>419</v>
      </c>
      <c r="F169" s="49" t="s">
        <v>444</v>
      </c>
      <c r="G169" s="58">
        <v>0</v>
      </c>
      <c r="H169" s="68" t="s">
        <v>510</v>
      </c>
      <c r="I169" s="49"/>
      <c r="J169" s="126"/>
      <c r="K169" s="55" t="s">
        <v>174</v>
      </c>
    </row>
    <row r="170" spans="1:11" ht="48">
      <c r="A170" s="284"/>
      <c r="B170" s="50" t="s">
        <v>185</v>
      </c>
      <c r="C170" s="50" t="s">
        <v>186</v>
      </c>
      <c r="D170" s="50" t="s">
        <v>187</v>
      </c>
      <c r="E170" s="50">
        <v>1</v>
      </c>
      <c r="F170" s="49" t="s">
        <v>700</v>
      </c>
      <c r="G170" s="58">
        <v>0</v>
      </c>
      <c r="H170" s="58">
        <v>1</v>
      </c>
      <c r="I170" s="98"/>
      <c r="J170" s="98"/>
      <c r="K170" s="55" t="s">
        <v>174</v>
      </c>
    </row>
    <row r="171" spans="1:11" ht="48">
      <c r="A171" s="284"/>
      <c r="B171" s="50" t="s">
        <v>188</v>
      </c>
      <c r="C171" s="49" t="s">
        <v>189</v>
      </c>
      <c r="D171" s="50" t="s">
        <v>190</v>
      </c>
      <c r="E171" s="50" t="s">
        <v>436</v>
      </c>
      <c r="F171" s="49" t="s">
        <v>445</v>
      </c>
      <c r="G171" s="58">
        <v>0</v>
      </c>
      <c r="H171" s="50" t="s">
        <v>436</v>
      </c>
      <c r="I171" s="49"/>
      <c r="J171" s="126"/>
      <c r="K171" s="55" t="s">
        <v>174</v>
      </c>
    </row>
    <row r="172" spans="1:11" ht="36">
      <c r="A172" s="284"/>
      <c r="B172" s="50" t="s">
        <v>191</v>
      </c>
      <c r="C172" s="50" t="s">
        <v>192</v>
      </c>
      <c r="D172" s="71" t="s">
        <v>193</v>
      </c>
      <c r="E172" s="71">
        <v>1</v>
      </c>
      <c r="F172" s="49" t="s">
        <v>447</v>
      </c>
      <c r="G172" s="58">
        <v>0</v>
      </c>
      <c r="H172" s="58">
        <v>1</v>
      </c>
      <c r="I172" s="49"/>
      <c r="J172" s="126"/>
      <c r="K172" s="55" t="s">
        <v>174</v>
      </c>
    </row>
    <row r="173" spans="1:11" ht="48">
      <c r="A173" s="284"/>
      <c r="B173" s="50" t="s">
        <v>194</v>
      </c>
      <c r="C173" s="50" t="s">
        <v>195</v>
      </c>
      <c r="D173" s="49" t="s">
        <v>196</v>
      </c>
      <c r="E173" s="49">
        <v>1</v>
      </c>
      <c r="F173" s="74" t="s">
        <v>609</v>
      </c>
      <c r="G173" s="20">
        <v>0</v>
      </c>
      <c r="H173" s="20">
        <v>1</v>
      </c>
      <c r="I173" s="49"/>
      <c r="J173" s="126"/>
      <c r="K173" s="55" t="s">
        <v>174</v>
      </c>
    </row>
    <row r="174" spans="1:11" ht="36">
      <c r="A174" s="284" t="s">
        <v>197</v>
      </c>
      <c r="B174" s="26" t="s">
        <v>198</v>
      </c>
      <c r="C174" s="52" t="s">
        <v>199</v>
      </c>
      <c r="D174" s="53" t="s">
        <v>200</v>
      </c>
      <c r="E174" s="53" t="s">
        <v>572</v>
      </c>
      <c r="F174" s="97"/>
      <c r="G174" s="99">
        <v>0</v>
      </c>
      <c r="H174" s="96">
        <v>1</v>
      </c>
      <c r="I174" s="99"/>
      <c r="J174" s="131"/>
      <c r="K174" s="55" t="s">
        <v>201</v>
      </c>
    </row>
    <row r="175" spans="1:11" ht="60">
      <c r="A175" s="269"/>
      <c r="B175" s="52" t="s">
        <v>202</v>
      </c>
      <c r="C175" s="52" t="s">
        <v>203</v>
      </c>
      <c r="D175" s="52" t="s">
        <v>176</v>
      </c>
      <c r="E175" s="99" t="s">
        <v>422</v>
      </c>
      <c r="F175" s="56" t="s">
        <v>467</v>
      </c>
      <c r="G175" s="99">
        <v>0</v>
      </c>
      <c r="H175" s="19">
        <v>1</v>
      </c>
      <c r="I175" s="98"/>
      <c r="J175" s="98"/>
      <c r="K175" s="55" t="s">
        <v>168</v>
      </c>
    </row>
    <row r="176" spans="1:11" ht="72">
      <c r="A176" s="269"/>
      <c r="B176" s="72" t="s">
        <v>268</v>
      </c>
      <c r="C176" s="72" t="s">
        <v>271</v>
      </c>
      <c r="D176" s="52" t="s">
        <v>269</v>
      </c>
      <c r="E176" s="52" t="s">
        <v>573</v>
      </c>
      <c r="F176" s="97"/>
      <c r="G176" s="99">
        <v>0</v>
      </c>
      <c r="H176" s="19">
        <v>1</v>
      </c>
      <c r="I176" s="99"/>
      <c r="J176" s="131"/>
      <c r="K176" s="55" t="s">
        <v>204</v>
      </c>
    </row>
    <row r="177" spans="1:11" ht="36">
      <c r="A177" s="269"/>
      <c r="B177" s="53" t="s">
        <v>66</v>
      </c>
      <c r="C177" s="59" t="s">
        <v>67</v>
      </c>
      <c r="D177" s="59" t="s">
        <v>68</v>
      </c>
      <c r="E177" s="42">
        <v>0.8</v>
      </c>
      <c r="F177" s="4" t="s">
        <v>446</v>
      </c>
      <c r="G177" s="66">
        <v>0</v>
      </c>
      <c r="H177" s="27">
        <v>1</v>
      </c>
      <c r="I177" s="27"/>
      <c r="J177" s="27"/>
      <c r="K177" s="53" t="s">
        <v>69</v>
      </c>
    </row>
    <row r="178" spans="1:11" ht="72">
      <c r="A178" s="269"/>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73" t="s">
        <v>86</v>
      </c>
      <c r="B180" s="273"/>
      <c r="C180" s="273"/>
      <c r="D180" s="273"/>
      <c r="E180" s="273"/>
      <c r="F180" s="273"/>
      <c r="G180" s="273"/>
      <c r="H180" s="273"/>
      <c r="I180" s="273"/>
      <c r="J180" s="273"/>
      <c r="K180" s="273"/>
    </row>
    <row r="181" spans="1:11" ht="24" customHeight="1">
      <c r="A181" s="283" t="s">
        <v>87</v>
      </c>
      <c r="B181" s="283"/>
      <c r="C181" s="283"/>
      <c r="D181" s="283"/>
      <c r="E181" s="283"/>
      <c r="F181" s="283"/>
      <c r="G181" s="283"/>
      <c r="H181" s="283"/>
      <c r="I181" s="283"/>
      <c r="J181" s="283"/>
      <c r="K181" s="283"/>
    </row>
    <row r="182" spans="1:11" s="2" customFormat="1" ht="35.25" customHeight="1">
      <c r="A182" s="75" t="s">
        <v>477</v>
      </c>
      <c r="B182" s="259" t="s">
        <v>479</v>
      </c>
      <c r="C182" s="259" t="s">
        <v>514</v>
      </c>
      <c r="D182" s="259" t="s">
        <v>3</v>
      </c>
      <c r="E182" s="259" t="s">
        <v>528</v>
      </c>
      <c r="F182" s="259"/>
      <c r="G182" s="259" t="s">
        <v>515</v>
      </c>
      <c r="H182" s="259"/>
      <c r="I182" s="259"/>
      <c r="J182" s="124"/>
      <c r="K182" s="259" t="s">
        <v>394</v>
      </c>
    </row>
    <row r="183" spans="1:11" s="2" customFormat="1" ht="36">
      <c r="A183" s="75" t="s">
        <v>478</v>
      </c>
      <c r="B183" s="259"/>
      <c r="C183" s="259"/>
      <c r="D183" s="259"/>
      <c r="E183" s="48" t="s">
        <v>392</v>
      </c>
      <c r="F183" s="48" t="s">
        <v>391</v>
      </c>
      <c r="G183" s="3" t="s">
        <v>516</v>
      </c>
      <c r="H183" s="3" t="s">
        <v>517</v>
      </c>
      <c r="I183" s="3" t="s">
        <v>396</v>
      </c>
      <c r="J183" s="3"/>
      <c r="K183" s="259"/>
    </row>
    <row r="184" spans="1:11" ht="72">
      <c r="A184" s="274" t="s">
        <v>88</v>
      </c>
      <c r="B184" s="50" t="s">
        <v>89</v>
      </c>
      <c r="C184" s="50" t="s">
        <v>90</v>
      </c>
      <c r="D184" s="50" t="s">
        <v>116</v>
      </c>
      <c r="E184" s="82">
        <v>1</v>
      </c>
      <c r="F184" s="83" t="s">
        <v>473</v>
      </c>
      <c r="G184" s="19">
        <v>0</v>
      </c>
      <c r="H184" s="82">
        <v>1</v>
      </c>
      <c r="I184" s="32"/>
      <c r="J184" s="32"/>
      <c r="K184" s="100" t="s">
        <v>91</v>
      </c>
    </row>
    <row r="185" spans="1:11" ht="80.25" customHeight="1">
      <c r="A185" s="274"/>
      <c r="B185" s="50" t="s">
        <v>92</v>
      </c>
      <c r="C185" s="50" t="s">
        <v>93</v>
      </c>
      <c r="D185" s="50" t="s">
        <v>94</v>
      </c>
      <c r="E185" s="70" t="s">
        <v>537</v>
      </c>
      <c r="F185" s="84" t="s">
        <v>538</v>
      </c>
      <c r="G185" s="19">
        <v>0</v>
      </c>
      <c r="H185" s="82">
        <v>1</v>
      </c>
      <c r="I185" s="58"/>
      <c r="J185" s="134"/>
      <c r="K185" s="100" t="s">
        <v>539</v>
      </c>
    </row>
    <row r="186" spans="1:11" ht="88.5" customHeight="1">
      <c r="A186" s="274"/>
      <c r="B186" s="50" t="s">
        <v>95</v>
      </c>
      <c r="C186" s="50" t="s">
        <v>701</v>
      </c>
      <c r="D186" s="50" t="s">
        <v>96</v>
      </c>
      <c r="E186" s="70" t="s">
        <v>540</v>
      </c>
      <c r="F186" s="84" t="s">
        <v>702</v>
      </c>
      <c r="G186" s="19">
        <v>0.1</v>
      </c>
      <c r="H186" s="82">
        <v>1</v>
      </c>
      <c r="I186" s="4"/>
      <c r="J186" s="4"/>
      <c r="K186" s="50" t="s">
        <v>539</v>
      </c>
    </row>
    <row r="187" spans="1:11" ht="72">
      <c r="A187" s="274"/>
      <c r="B187" s="50" t="s">
        <v>97</v>
      </c>
      <c r="C187" s="50" t="s">
        <v>98</v>
      </c>
      <c r="D187" s="50" t="s">
        <v>99</v>
      </c>
      <c r="E187" s="70" t="s">
        <v>449</v>
      </c>
      <c r="F187" s="84" t="s">
        <v>703</v>
      </c>
      <c r="G187" s="19">
        <v>0</v>
      </c>
      <c r="H187" s="82">
        <v>1</v>
      </c>
      <c r="I187" s="32"/>
      <c r="J187" s="32"/>
      <c r="K187" s="50" t="s">
        <v>539</v>
      </c>
    </row>
    <row r="188" spans="1:11" ht="113.25" customHeight="1">
      <c r="A188" s="274"/>
      <c r="B188" s="50" t="s">
        <v>100</v>
      </c>
      <c r="C188" s="50" t="s">
        <v>101</v>
      </c>
      <c r="D188" s="50" t="s">
        <v>102</v>
      </c>
      <c r="E188" s="34" t="s">
        <v>541</v>
      </c>
      <c r="F188" s="85" t="s">
        <v>542</v>
      </c>
      <c r="G188" s="19">
        <v>0</v>
      </c>
      <c r="H188" s="82">
        <v>1</v>
      </c>
      <c r="I188" s="32"/>
      <c r="J188" s="32"/>
      <c r="K188" s="50" t="s">
        <v>103</v>
      </c>
    </row>
    <row r="189" spans="1:11" ht="120" customHeight="1">
      <c r="A189" s="274"/>
      <c r="B189" s="50" t="s">
        <v>104</v>
      </c>
      <c r="C189" s="50" t="s">
        <v>105</v>
      </c>
      <c r="D189" s="50" t="s">
        <v>117</v>
      </c>
      <c r="E189" s="34" t="s">
        <v>417</v>
      </c>
      <c r="F189" s="50" t="s">
        <v>543</v>
      </c>
      <c r="G189" s="19">
        <v>0</v>
      </c>
      <c r="H189" s="82">
        <v>1</v>
      </c>
      <c r="I189" s="34"/>
      <c r="J189" s="34"/>
      <c r="K189" s="50" t="s">
        <v>103</v>
      </c>
    </row>
    <row r="190" spans="1:11" ht="144" customHeight="1">
      <c r="A190" s="274"/>
      <c r="B190" s="50"/>
      <c r="C190" s="50" t="s">
        <v>106</v>
      </c>
      <c r="D190" s="50" t="s">
        <v>107</v>
      </c>
      <c r="E190" s="70" t="s">
        <v>544</v>
      </c>
      <c r="F190" s="119" t="s">
        <v>704</v>
      </c>
      <c r="G190" s="19">
        <v>0</v>
      </c>
      <c r="H190" s="82">
        <v>1</v>
      </c>
      <c r="I190" s="37"/>
      <c r="J190" s="37"/>
      <c r="K190" s="50" t="s">
        <v>330</v>
      </c>
    </row>
    <row r="191" spans="1:11" ht="128.25" customHeight="1">
      <c r="A191" s="274"/>
      <c r="B191" s="50" t="s">
        <v>108</v>
      </c>
      <c r="C191" s="50" t="s">
        <v>109</v>
      </c>
      <c r="D191" s="50" t="s">
        <v>110</v>
      </c>
      <c r="E191" s="34" t="s">
        <v>448</v>
      </c>
      <c r="F191" s="119" t="s">
        <v>549</v>
      </c>
      <c r="G191" s="19">
        <v>0</v>
      </c>
      <c r="H191" s="19">
        <v>0</v>
      </c>
      <c r="I191" s="84"/>
      <c r="J191" s="84"/>
      <c r="K191" s="50" t="s">
        <v>111</v>
      </c>
    </row>
    <row r="192" spans="1:11" s="8" customFormat="1" ht="148.5" customHeight="1">
      <c r="A192" s="274"/>
      <c r="B192" s="260" t="s">
        <v>112</v>
      </c>
      <c r="C192" s="260" t="s">
        <v>113</v>
      </c>
      <c r="D192" s="50" t="s">
        <v>114</v>
      </c>
      <c r="E192" s="66">
        <v>1</v>
      </c>
      <c r="F192" s="50" t="s">
        <v>705</v>
      </c>
      <c r="G192" s="19">
        <v>0</v>
      </c>
      <c r="H192" s="82">
        <v>1</v>
      </c>
      <c r="I192" s="38"/>
      <c r="J192" s="38"/>
      <c r="K192" s="49" t="s">
        <v>545</v>
      </c>
    </row>
    <row r="193" spans="1:11" s="8" customFormat="1" ht="132">
      <c r="A193" s="50"/>
      <c r="B193" s="260"/>
      <c r="C193" s="260"/>
      <c r="D193" s="50" t="s">
        <v>115</v>
      </c>
      <c r="E193" s="27">
        <v>1</v>
      </c>
      <c r="F193" s="86" t="s">
        <v>546</v>
      </c>
      <c r="G193" s="19">
        <v>0</v>
      </c>
      <c r="H193" s="82">
        <v>1</v>
      </c>
      <c r="I193" s="37"/>
      <c r="J193" s="37"/>
      <c r="K193" s="49" t="s">
        <v>474</v>
      </c>
    </row>
    <row r="194" spans="1:11" s="8" customFormat="1" ht="48" customHeight="1">
      <c r="A194" s="279"/>
      <c r="B194" s="53" t="s">
        <v>66</v>
      </c>
      <c r="C194" s="55" t="s">
        <v>67</v>
      </c>
      <c r="D194" s="59" t="s">
        <v>68</v>
      </c>
      <c r="E194" s="82">
        <v>1</v>
      </c>
      <c r="F194" s="86" t="s">
        <v>547</v>
      </c>
      <c r="G194" s="19">
        <v>0</v>
      </c>
      <c r="H194" s="82">
        <v>1</v>
      </c>
      <c r="I194" s="39"/>
      <c r="J194" s="39"/>
      <c r="K194" s="52" t="s">
        <v>103</v>
      </c>
    </row>
    <row r="195" spans="1:11" ht="60">
      <c r="A195" s="279"/>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73" t="s">
        <v>326</v>
      </c>
      <c r="B197" s="273"/>
      <c r="C197" s="273"/>
      <c r="D197" s="273"/>
      <c r="E197" s="273"/>
      <c r="F197" s="273"/>
      <c r="G197" s="273"/>
      <c r="H197" s="273"/>
      <c r="I197" s="273"/>
      <c r="J197" s="273"/>
      <c r="K197" s="273"/>
    </row>
    <row r="198" spans="1:11" s="2" customFormat="1" ht="35.25" customHeight="1">
      <c r="A198" s="46" t="s">
        <v>477</v>
      </c>
      <c r="B198" s="259" t="s">
        <v>479</v>
      </c>
      <c r="C198" s="259" t="s">
        <v>514</v>
      </c>
      <c r="D198" s="259" t="s">
        <v>3</v>
      </c>
      <c r="E198" s="259" t="s">
        <v>528</v>
      </c>
      <c r="F198" s="259"/>
      <c r="G198" s="259" t="s">
        <v>515</v>
      </c>
      <c r="H198" s="259"/>
      <c r="I198" s="259"/>
      <c r="J198" s="124"/>
      <c r="K198" s="259" t="s">
        <v>394</v>
      </c>
    </row>
    <row r="199" spans="1:11" s="2" customFormat="1" ht="36">
      <c r="A199" s="75" t="s">
        <v>478</v>
      </c>
      <c r="B199" s="259"/>
      <c r="C199" s="259"/>
      <c r="D199" s="259"/>
      <c r="E199" s="48" t="s">
        <v>392</v>
      </c>
      <c r="F199" s="48" t="s">
        <v>391</v>
      </c>
      <c r="G199" s="3" t="s">
        <v>516</v>
      </c>
      <c r="H199" s="3" t="s">
        <v>517</v>
      </c>
      <c r="I199" s="3" t="s">
        <v>396</v>
      </c>
      <c r="J199" s="3"/>
      <c r="K199" s="259"/>
    </row>
    <row r="200" spans="1:11" ht="54" customHeight="1">
      <c r="A200" s="277" t="s">
        <v>242</v>
      </c>
      <c r="B200" s="4" t="s">
        <v>74</v>
      </c>
      <c r="C200" s="52" t="s">
        <v>575</v>
      </c>
      <c r="D200" s="52" t="s">
        <v>576</v>
      </c>
      <c r="E200" s="99">
        <v>1</v>
      </c>
      <c r="F200" s="56" t="s">
        <v>577</v>
      </c>
      <c r="G200" s="99">
        <v>0</v>
      </c>
      <c r="H200" s="99">
        <v>1</v>
      </c>
      <c r="I200" s="99"/>
      <c r="J200" s="131"/>
      <c r="K200" s="54" t="s">
        <v>578</v>
      </c>
    </row>
    <row r="201" spans="1:11" ht="54" customHeight="1">
      <c r="A201" s="278"/>
      <c r="B201" s="52" t="s">
        <v>75</v>
      </c>
      <c r="C201" s="52" t="s">
        <v>118</v>
      </c>
      <c r="D201" s="52" t="s">
        <v>270</v>
      </c>
      <c r="E201" s="96" t="s">
        <v>579</v>
      </c>
      <c r="F201" s="52"/>
      <c r="G201" s="95">
        <v>0</v>
      </c>
      <c r="H201" s="96">
        <v>1</v>
      </c>
      <c r="I201" s="52"/>
      <c r="J201" s="125"/>
      <c r="K201" s="54" t="s">
        <v>578</v>
      </c>
    </row>
    <row r="202" spans="1:11" ht="70.5" customHeight="1">
      <c r="A202" s="278"/>
      <c r="B202" s="52" t="s">
        <v>76</v>
      </c>
      <c r="C202" s="52" t="s">
        <v>77</v>
      </c>
      <c r="D202" s="52" t="s">
        <v>580</v>
      </c>
      <c r="E202" s="96" t="s">
        <v>581</v>
      </c>
      <c r="F202" s="52" t="s">
        <v>582</v>
      </c>
      <c r="G202" s="95">
        <v>0</v>
      </c>
      <c r="H202" s="96">
        <v>1</v>
      </c>
      <c r="I202" s="52"/>
      <c r="J202" s="125"/>
      <c r="K202" s="54" t="s">
        <v>578</v>
      </c>
    </row>
    <row r="203" spans="1:11" ht="52.5" customHeight="1">
      <c r="A203" s="278"/>
      <c r="B203" s="260" t="s">
        <v>119</v>
      </c>
      <c r="C203" s="52" t="s">
        <v>79</v>
      </c>
      <c r="D203" s="52" t="s">
        <v>583</v>
      </c>
      <c r="E203" s="96" t="s">
        <v>584</v>
      </c>
      <c r="F203" s="52" t="s">
        <v>585</v>
      </c>
      <c r="G203" s="95">
        <v>0</v>
      </c>
      <c r="H203" s="96">
        <v>1</v>
      </c>
      <c r="I203" s="96"/>
      <c r="J203" s="132"/>
      <c r="K203" s="54" t="s">
        <v>78</v>
      </c>
    </row>
    <row r="204" spans="1:11" ht="96">
      <c r="A204" s="278"/>
      <c r="B204" s="269"/>
      <c r="C204" s="52" t="s">
        <v>344</v>
      </c>
      <c r="D204" s="52" t="s">
        <v>586</v>
      </c>
      <c r="E204" s="19">
        <f>1000/5000</f>
        <v>0.2</v>
      </c>
      <c r="F204" s="52" t="s">
        <v>587</v>
      </c>
      <c r="G204" s="96">
        <v>0.8</v>
      </c>
      <c r="H204" s="96">
        <v>1</v>
      </c>
      <c r="I204" s="96"/>
      <c r="J204" s="132"/>
      <c r="K204" s="54" t="s">
        <v>78</v>
      </c>
    </row>
    <row r="205" spans="1:11" ht="72">
      <c r="A205" s="278"/>
      <c r="B205" s="52" t="s">
        <v>80</v>
      </c>
      <c r="C205" s="52" t="s">
        <v>81</v>
      </c>
      <c r="D205" s="52" t="s">
        <v>590</v>
      </c>
      <c r="E205" s="96">
        <v>1</v>
      </c>
      <c r="F205" s="52"/>
      <c r="G205" s="95">
        <v>0</v>
      </c>
      <c r="H205" s="96">
        <v>1</v>
      </c>
      <c r="I205" s="96"/>
      <c r="J205" s="132"/>
      <c r="K205" s="54" t="s">
        <v>78</v>
      </c>
    </row>
    <row r="206" spans="1:11" ht="165.75" customHeight="1">
      <c r="A206" s="278"/>
      <c r="B206" s="52" t="s">
        <v>82</v>
      </c>
      <c r="C206" s="52" t="s">
        <v>83</v>
      </c>
      <c r="D206" s="52" t="s">
        <v>588</v>
      </c>
      <c r="E206" s="96">
        <v>1</v>
      </c>
      <c r="F206" s="52" t="s">
        <v>591</v>
      </c>
      <c r="G206" s="95">
        <v>0</v>
      </c>
      <c r="H206" s="96">
        <v>1</v>
      </c>
      <c r="I206" s="52"/>
      <c r="J206" s="125"/>
      <c r="K206" s="54" t="s">
        <v>578</v>
      </c>
    </row>
    <row r="207" spans="1:11" ht="64.5" customHeight="1">
      <c r="A207" s="278"/>
      <c r="B207" s="53" t="s">
        <v>66</v>
      </c>
      <c r="C207" s="59" t="s">
        <v>67</v>
      </c>
      <c r="D207" s="59" t="s">
        <v>68</v>
      </c>
      <c r="E207" s="27">
        <v>0.4</v>
      </c>
      <c r="F207" s="97" t="s">
        <v>589</v>
      </c>
      <c r="G207" s="66">
        <v>0</v>
      </c>
      <c r="H207" s="27">
        <v>1</v>
      </c>
      <c r="I207" s="27"/>
      <c r="J207" s="27"/>
      <c r="K207" s="53" t="s">
        <v>69</v>
      </c>
    </row>
    <row r="208" spans="1:11" ht="59.25" customHeight="1">
      <c r="A208" s="278"/>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95" t="s">
        <v>241</v>
      </c>
      <c r="B210" s="295"/>
      <c r="C210" s="295"/>
      <c r="D210" s="295"/>
      <c r="E210" s="295"/>
      <c r="F210" s="295"/>
      <c r="G210" s="295"/>
      <c r="H210" s="295"/>
      <c r="I210" s="295"/>
      <c r="J210" s="295"/>
      <c r="K210" s="295"/>
    </row>
    <row r="211" spans="1:11" ht="27" customHeight="1">
      <c r="A211" s="280" t="s">
        <v>331</v>
      </c>
      <c r="B211" s="280"/>
      <c r="C211" s="280"/>
      <c r="D211" s="280"/>
      <c r="E211" s="280"/>
      <c r="F211" s="280"/>
      <c r="G211" s="280"/>
      <c r="H211" s="280"/>
      <c r="I211" s="280"/>
      <c r="J211" s="280"/>
      <c r="K211" s="280"/>
    </row>
    <row r="212" spans="1:11" s="2" customFormat="1" ht="35.25" customHeight="1">
      <c r="A212" s="46" t="s">
        <v>477</v>
      </c>
      <c r="B212" s="259" t="s">
        <v>479</v>
      </c>
      <c r="C212" s="259" t="s">
        <v>514</v>
      </c>
      <c r="D212" s="259" t="s">
        <v>3</v>
      </c>
      <c r="E212" s="259" t="s">
        <v>528</v>
      </c>
      <c r="F212" s="259"/>
      <c r="G212" s="259" t="s">
        <v>515</v>
      </c>
      <c r="H212" s="259"/>
      <c r="I212" s="259"/>
      <c r="J212" s="124"/>
      <c r="K212" s="259" t="s">
        <v>394</v>
      </c>
    </row>
    <row r="213" spans="1:11" s="2" customFormat="1" ht="36">
      <c r="A213" s="46" t="s">
        <v>478</v>
      </c>
      <c r="B213" s="259"/>
      <c r="C213" s="259"/>
      <c r="D213" s="259"/>
      <c r="E213" s="48" t="s">
        <v>392</v>
      </c>
      <c r="F213" s="48" t="s">
        <v>391</v>
      </c>
      <c r="G213" s="3" t="s">
        <v>516</v>
      </c>
      <c r="H213" s="3" t="s">
        <v>517</v>
      </c>
      <c r="I213" s="3" t="s">
        <v>396</v>
      </c>
      <c r="J213" s="3"/>
      <c r="K213" s="259"/>
    </row>
    <row r="214" spans="1:11" ht="96">
      <c r="A214" s="260" t="s">
        <v>242</v>
      </c>
      <c r="B214" s="52" t="s">
        <v>243</v>
      </c>
      <c r="C214" s="52" t="s">
        <v>244</v>
      </c>
      <c r="D214" s="52" t="s">
        <v>245</v>
      </c>
      <c r="E214" s="80" t="s">
        <v>451</v>
      </c>
      <c r="F214" s="52" t="s">
        <v>452</v>
      </c>
      <c r="G214" s="95">
        <v>0</v>
      </c>
      <c r="H214" s="96">
        <v>1</v>
      </c>
      <c r="I214" s="52"/>
      <c r="J214" s="125"/>
      <c r="K214" s="52" t="s">
        <v>246</v>
      </c>
    </row>
    <row r="215" spans="1:11" ht="72">
      <c r="A215" s="272"/>
      <c r="B215" s="52" t="s">
        <v>247</v>
      </c>
      <c r="C215" s="52" t="s">
        <v>248</v>
      </c>
      <c r="D215" s="52" t="s">
        <v>249</v>
      </c>
      <c r="E215" s="96">
        <v>1</v>
      </c>
      <c r="F215" s="52" t="s">
        <v>453</v>
      </c>
      <c r="G215" s="95">
        <v>0</v>
      </c>
      <c r="H215" s="96">
        <v>1</v>
      </c>
      <c r="I215" s="96"/>
      <c r="J215" s="132"/>
      <c r="K215" s="4" t="s">
        <v>127</v>
      </c>
    </row>
    <row r="216" spans="1:11" ht="48">
      <c r="A216" s="272"/>
      <c r="B216" s="52" t="s">
        <v>250</v>
      </c>
      <c r="C216" s="52" t="s">
        <v>251</v>
      </c>
      <c r="D216" s="52" t="s">
        <v>252</v>
      </c>
      <c r="E216" s="96">
        <v>1</v>
      </c>
      <c r="F216" s="52" t="s">
        <v>454</v>
      </c>
      <c r="G216" s="95">
        <v>0</v>
      </c>
      <c r="H216" s="96">
        <v>1</v>
      </c>
      <c r="I216" s="96"/>
      <c r="J216" s="132"/>
      <c r="K216" s="4" t="s">
        <v>253</v>
      </c>
    </row>
    <row r="217" spans="1:11" ht="60">
      <c r="A217" s="272"/>
      <c r="B217" s="52" t="s">
        <v>254</v>
      </c>
      <c r="C217" s="52" t="s">
        <v>255</v>
      </c>
      <c r="D217" s="52" t="s">
        <v>256</v>
      </c>
      <c r="E217" s="81">
        <v>24927184</v>
      </c>
      <c r="F217" s="52" t="s">
        <v>627</v>
      </c>
      <c r="G217" s="95">
        <v>0</v>
      </c>
      <c r="H217" s="96">
        <v>1</v>
      </c>
      <c r="I217" s="81"/>
      <c r="J217" s="81"/>
      <c r="K217" s="4" t="s">
        <v>127</v>
      </c>
    </row>
    <row r="218" spans="1:11" ht="62.25" customHeight="1">
      <c r="A218" s="272"/>
      <c r="B218" s="260" t="s">
        <v>257</v>
      </c>
      <c r="C218" s="52" t="s">
        <v>258</v>
      </c>
      <c r="D218" s="52" t="s">
        <v>259</v>
      </c>
      <c r="E218" s="95">
        <v>220</v>
      </c>
      <c r="F218" s="52" t="s">
        <v>626</v>
      </c>
      <c r="G218" s="95">
        <v>0</v>
      </c>
      <c r="H218" s="96">
        <v>1</v>
      </c>
      <c r="I218" s="52"/>
      <c r="J218" s="125"/>
      <c r="K218" s="4" t="s">
        <v>260</v>
      </c>
    </row>
    <row r="219" spans="1:11" ht="64.5" customHeight="1">
      <c r="A219" s="272"/>
      <c r="B219" s="260"/>
      <c r="C219" s="52" t="s">
        <v>261</v>
      </c>
      <c r="D219" s="52" t="s">
        <v>262</v>
      </c>
      <c r="E219" s="96">
        <v>0.4</v>
      </c>
      <c r="F219" s="52" t="s">
        <v>455</v>
      </c>
      <c r="G219" s="95">
        <v>0</v>
      </c>
      <c r="H219" s="96">
        <v>0.7</v>
      </c>
      <c r="I219" s="96"/>
      <c r="J219" s="132"/>
      <c r="K219" s="4" t="s">
        <v>263</v>
      </c>
    </row>
    <row r="220" spans="1:11" ht="47.25" customHeight="1">
      <c r="A220" s="272"/>
      <c r="B220" s="52" t="s">
        <v>264</v>
      </c>
      <c r="C220" s="52" t="s">
        <v>265</v>
      </c>
      <c r="D220" s="52" t="s">
        <v>266</v>
      </c>
      <c r="E220" s="96">
        <v>0.7</v>
      </c>
      <c r="F220" s="52" t="s">
        <v>456</v>
      </c>
      <c r="G220" s="95">
        <v>0</v>
      </c>
      <c r="H220" s="96">
        <v>0.7</v>
      </c>
      <c r="I220" s="96"/>
      <c r="J220" s="132"/>
      <c r="K220" s="4" t="s">
        <v>267</v>
      </c>
    </row>
    <row r="221" spans="1:11" ht="61.5" customHeight="1">
      <c r="A221" s="272"/>
      <c r="B221" s="53" t="s">
        <v>66</v>
      </c>
      <c r="C221" s="59" t="s">
        <v>67</v>
      </c>
      <c r="D221" s="59" t="s">
        <v>68</v>
      </c>
      <c r="E221" s="27">
        <v>0.5</v>
      </c>
      <c r="F221" s="52" t="s">
        <v>457</v>
      </c>
      <c r="G221" s="66">
        <v>0</v>
      </c>
      <c r="H221" s="27">
        <v>1</v>
      </c>
      <c r="I221" s="27"/>
      <c r="J221" s="27"/>
      <c r="K221" s="53" t="s">
        <v>69</v>
      </c>
    </row>
    <row r="222" spans="1:11" ht="60">
      <c r="A222" s="272"/>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24" t="s">
        <v>670</v>
      </c>
      <c r="B225" s="324"/>
      <c r="C225" s="324"/>
      <c r="D225" s="324"/>
      <c r="E225" s="324"/>
      <c r="F225" s="324"/>
      <c r="G225" s="324"/>
      <c r="H225" s="324"/>
      <c r="I225" s="324"/>
      <c r="J225" s="324"/>
      <c r="K225" s="324"/>
    </row>
    <row r="226" spans="1:11" s="2" customFormat="1" ht="37.5" customHeight="1">
      <c r="A226" s="271" t="s">
        <v>1</v>
      </c>
      <c r="B226" s="259" t="s">
        <v>2</v>
      </c>
      <c r="C226" s="259" t="s">
        <v>527</v>
      </c>
      <c r="D226" s="282" t="s">
        <v>3</v>
      </c>
      <c r="E226" s="259" t="s">
        <v>528</v>
      </c>
      <c r="F226" s="259"/>
      <c r="G226" s="259" t="s">
        <v>515</v>
      </c>
      <c r="H226" s="259"/>
      <c r="I226" s="259"/>
      <c r="J226" s="124"/>
      <c r="K226" s="259" t="s">
        <v>5</v>
      </c>
    </row>
    <row r="227" spans="1:11" s="2" customFormat="1" ht="36">
      <c r="A227" s="271"/>
      <c r="B227" s="259"/>
      <c r="C227" s="259"/>
      <c r="D227" s="282"/>
      <c r="E227" s="48" t="s">
        <v>392</v>
      </c>
      <c r="F227" s="48" t="s">
        <v>391</v>
      </c>
      <c r="G227" s="3" t="s">
        <v>516</v>
      </c>
      <c r="H227" s="3" t="s">
        <v>517</v>
      </c>
      <c r="I227" s="3" t="s">
        <v>396</v>
      </c>
      <c r="J227" s="3"/>
      <c r="K227" s="259"/>
    </row>
    <row r="228" spans="1:11" ht="391.5" customHeight="1">
      <c r="A228" s="260" t="s">
        <v>120</v>
      </c>
      <c r="B228" s="260" t="s">
        <v>121</v>
      </c>
      <c r="C228" s="260" t="s">
        <v>332</v>
      </c>
      <c r="D228" s="52" t="s">
        <v>122</v>
      </c>
      <c r="E228" s="123" t="s">
        <v>722</v>
      </c>
      <c r="F228" s="137" t="s">
        <v>720</v>
      </c>
      <c r="G228" s="95">
        <v>0</v>
      </c>
      <c r="H228" s="96">
        <v>1</v>
      </c>
      <c r="I228" s="95"/>
      <c r="J228" s="134"/>
      <c r="K228" s="52" t="s">
        <v>123</v>
      </c>
    </row>
    <row r="229" spans="1:11" ht="234" customHeight="1">
      <c r="A229" s="272"/>
      <c r="B229" s="260"/>
      <c r="C229" s="260"/>
      <c r="D229" s="52" t="s">
        <v>468</v>
      </c>
      <c r="E229" s="77">
        <v>86</v>
      </c>
      <c r="F229" s="97" t="s">
        <v>593</v>
      </c>
      <c r="G229" s="77">
        <v>0</v>
      </c>
      <c r="H229" s="99"/>
      <c r="I229" s="95"/>
      <c r="J229" s="134"/>
      <c r="K229" s="52" t="s">
        <v>123</v>
      </c>
    </row>
    <row r="230" spans="1:11" ht="62.25" customHeight="1">
      <c r="A230" s="272"/>
      <c r="B230" s="269"/>
      <c r="C230" s="269"/>
      <c r="D230" s="52" t="s">
        <v>374</v>
      </c>
      <c r="E230" s="77">
        <v>1</v>
      </c>
      <c r="F230" s="97" t="s">
        <v>592</v>
      </c>
      <c r="G230" s="77">
        <v>0</v>
      </c>
      <c r="H230" s="77">
        <v>4</v>
      </c>
      <c r="I230" s="97"/>
      <c r="J230" s="133"/>
      <c r="K230" s="52" t="s">
        <v>123</v>
      </c>
    </row>
    <row r="231" spans="1:11" ht="183.75" customHeight="1">
      <c r="A231" s="272"/>
      <c r="B231" s="269"/>
      <c r="C231" s="269"/>
      <c r="D231" s="52" t="s">
        <v>333</v>
      </c>
      <c r="E231" s="77">
        <v>1</v>
      </c>
      <c r="F231" s="122" t="s">
        <v>721</v>
      </c>
      <c r="G231" s="77">
        <v>0</v>
      </c>
      <c r="H231" s="77">
        <v>1</v>
      </c>
      <c r="I231" s="97"/>
      <c r="J231" s="133"/>
      <c r="K231" s="52" t="s">
        <v>123</v>
      </c>
    </row>
    <row r="232" spans="1:11" ht="58.5" customHeight="1">
      <c r="A232" s="272"/>
      <c r="B232" s="97" t="s">
        <v>66</v>
      </c>
      <c r="C232" s="56" t="s">
        <v>67</v>
      </c>
      <c r="D232" s="56" t="s">
        <v>68</v>
      </c>
      <c r="E232" s="78">
        <v>1</v>
      </c>
      <c r="F232" s="97" t="s">
        <v>460</v>
      </c>
      <c r="G232" s="79">
        <v>0</v>
      </c>
      <c r="H232" s="78">
        <v>1</v>
      </c>
      <c r="I232" s="78"/>
      <c r="J232" s="78"/>
      <c r="K232" s="52" t="s">
        <v>123</v>
      </c>
    </row>
    <row r="233" spans="1:11" ht="108">
      <c r="A233" s="272"/>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58" t="s">
        <v>327</v>
      </c>
      <c r="B236" s="258"/>
      <c r="C236" s="258"/>
      <c r="D236" s="258"/>
      <c r="E236" s="258"/>
      <c r="F236" s="258"/>
      <c r="G236" s="258"/>
      <c r="H236" s="258"/>
      <c r="I236" s="258"/>
      <c r="J236" s="258"/>
      <c r="K236" s="258"/>
    </row>
    <row r="237" spans="1:11" s="2" customFormat="1" ht="35.25" customHeight="1">
      <c r="A237" s="46" t="s">
        <v>477</v>
      </c>
      <c r="B237" s="259" t="s">
        <v>479</v>
      </c>
      <c r="C237" s="259" t="s">
        <v>514</v>
      </c>
      <c r="D237" s="259" t="s">
        <v>3</v>
      </c>
      <c r="E237" s="259" t="s">
        <v>528</v>
      </c>
      <c r="F237" s="259"/>
      <c r="G237" s="259" t="s">
        <v>4</v>
      </c>
      <c r="H237" s="259"/>
      <c r="I237" s="259"/>
      <c r="J237" s="124"/>
      <c r="K237" s="259" t="s">
        <v>394</v>
      </c>
    </row>
    <row r="238" spans="1:11" s="2" customFormat="1" ht="36">
      <c r="A238" s="46" t="s">
        <v>478</v>
      </c>
      <c r="B238" s="259"/>
      <c r="C238" s="259"/>
      <c r="D238" s="259"/>
      <c r="E238" s="48" t="s">
        <v>392</v>
      </c>
      <c r="F238" s="48" t="s">
        <v>391</v>
      </c>
      <c r="G238" s="3" t="s">
        <v>516</v>
      </c>
      <c r="H238" s="3" t="s">
        <v>517</v>
      </c>
      <c r="I238" s="3" t="s">
        <v>396</v>
      </c>
      <c r="J238" s="3"/>
      <c r="K238" s="259"/>
    </row>
    <row r="239" spans="1:11" ht="65.25" customHeight="1">
      <c r="A239" s="268" t="s">
        <v>84</v>
      </c>
      <c r="B239" s="260" t="s">
        <v>124</v>
      </c>
      <c r="C239" s="260" t="s">
        <v>125</v>
      </c>
      <c r="D239" s="19" t="s">
        <v>126</v>
      </c>
      <c r="E239" s="38">
        <v>179</v>
      </c>
      <c r="F239" s="18" t="s">
        <v>462</v>
      </c>
      <c r="G239" s="20">
        <v>0</v>
      </c>
      <c r="H239" s="20" t="s">
        <v>129</v>
      </c>
      <c r="I239" s="20"/>
      <c r="J239" s="131"/>
      <c r="K239" s="76" t="s">
        <v>127</v>
      </c>
    </row>
    <row r="240" spans="1:11" ht="36">
      <c r="A240" s="268"/>
      <c r="B240" s="260"/>
      <c r="C240" s="260"/>
      <c r="D240" s="6" t="s">
        <v>128</v>
      </c>
      <c r="E240" s="19">
        <v>1</v>
      </c>
      <c r="F240" s="18" t="s">
        <v>463</v>
      </c>
      <c r="G240" s="20">
        <v>0</v>
      </c>
      <c r="H240" s="19">
        <v>1</v>
      </c>
      <c r="I240" s="19"/>
      <c r="J240" s="19"/>
      <c r="K240" s="76" t="s">
        <v>127</v>
      </c>
    </row>
    <row r="241" spans="1:11" ht="36">
      <c r="A241" s="268"/>
      <c r="B241" s="49" t="s">
        <v>66</v>
      </c>
      <c r="C241" s="6" t="s">
        <v>67</v>
      </c>
      <c r="D241" s="6" t="s">
        <v>68</v>
      </c>
      <c r="E241" s="27">
        <v>1</v>
      </c>
      <c r="F241" s="18" t="s">
        <v>464</v>
      </c>
      <c r="G241" s="66">
        <v>0</v>
      </c>
      <c r="H241" s="27">
        <v>1</v>
      </c>
      <c r="I241" s="27"/>
      <c r="J241" s="27"/>
      <c r="K241" s="76" t="s">
        <v>127</v>
      </c>
    </row>
    <row r="242" spans="1:11" ht="60">
      <c r="A242" s="268"/>
      <c r="B242" s="49" t="s">
        <v>70</v>
      </c>
      <c r="C242" s="6" t="s">
        <v>71</v>
      </c>
      <c r="D242" s="6" t="s">
        <v>72</v>
      </c>
      <c r="E242" s="19">
        <v>1</v>
      </c>
      <c r="F242" s="18" t="s">
        <v>465</v>
      </c>
      <c r="G242" s="66">
        <v>0</v>
      </c>
      <c r="H242" s="27">
        <v>1</v>
      </c>
      <c r="I242" s="27"/>
      <c r="J242" s="27"/>
      <c r="K242" s="76" t="s">
        <v>127</v>
      </c>
    </row>
    <row r="243" spans="8:11" ht="12.75">
      <c r="H243" s="327" t="s">
        <v>657</v>
      </c>
      <c r="I243" s="327"/>
      <c r="J243" s="327"/>
      <c r="K243" s="327"/>
    </row>
    <row r="244" ht="12">
      <c r="A244" s="1" t="s">
        <v>623</v>
      </c>
    </row>
    <row r="248" spans="1:2" ht="12">
      <c r="A248" s="270" t="s">
        <v>714</v>
      </c>
      <c r="B248" s="270"/>
    </row>
    <row r="249" spans="1:2" ht="12">
      <c r="A249" s="267" t="s">
        <v>715</v>
      </c>
      <c r="B249" s="267"/>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318" t="s">
        <v>574</v>
      </c>
      <c r="B1" s="318"/>
      <c r="C1" s="318"/>
      <c r="D1" s="318"/>
      <c r="E1" s="318"/>
      <c r="F1" s="318"/>
      <c r="G1" s="318"/>
      <c r="H1" s="318"/>
      <c r="I1" s="318"/>
      <c r="J1" s="318"/>
      <c r="K1" s="318"/>
    </row>
    <row r="2" spans="1:11" ht="21" customHeight="1">
      <c r="A2" s="318" t="s">
        <v>0</v>
      </c>
      <c r="B2" s="318"/>
      <c r="C2" s="318"/>
      <c r="D2" s="318"/>
      <c r="E2" s="318"/>
      <c r="F2" s="318"/>
      <c r="G2" s="318"/>
      <c r="H2" s="318"/>
      <c r="I2" s="318"/>
      <c r="J2" s="318"/>
      <c r="K2" s="318"/>
    </row>
    <row r="3" spans="1:11" ht="31.5" customHeight="1">
      <c r="A3" s="319" t="s">
        <v>208</v>
      </c>
      <c r="B3" s="320"/>
      <c r="C3" s="320"/>
      <c r="D3" s="320"/>
      <c r="E3" s="320"/>
      <c r="F3" s="320"/>
      <c r="G3" s="320"/>
      <c r="H3" s="320"/>
      <c r="I3" s="320"/>
      <c r="J3" s="320"/>
      <c r="K3" s="320"/>
    </row>
    <row r="4" spans="1:11" s="33" customFormat="1" ht="40.5" customHeight="1">
      <c r="A4" s="47" t="s">
        <v>477</v>
      </c>
      <c r="B4" s="259" t="s">
        <v>479</v>
      </c>
      <c r="C4" s="259" t="s">
        <v>514</v>
      </c>
      <c r="D4" s="259" t="s">
        <v>3</v>
      </c>
      <c r="E4" s="314" t="s">
        <v>528</v>
      </c>
      <c r="F4" s="315"/>
      <c r="G4" s="314" t="s">
        <v>515</v>
      </c>
      <c r="H4" s="321"/>
      <c r="I4" s="321"/>
      <c r="J4" s="315"/>
      <c r="K4" s="259" t="s">
        <v>485</v>
      </c>
    </row>
    <row r="5" spans="1:11" s="33" customFormat="1" ht="36">
      <c r="A5" s="47" t="s">
        <v>478</v>
      </c>
      <c r="B5" s="259"/>
      <c r="C5" s="259"/>
      <c r="D5" s="259"/>
      <c r="E5" s="124" t="s">
        <v>392</v>
      </c>
      <c r="F5" s="124" t="s">
        <v>391</v>
      </c>
      <c r="G5" s="3" t="s">
        <v>516</v>
      </c>
      <c r="H5" s="3" t="s">
        <v>517</v>
      </c>
      <c r="I5" s="3" t="s">
        <v>396</v>
      </c>
      <c r="J5" s="3" t="s">
        <v>391</v>
      </c>
      <c r="K5" s="259"/>
    </row>
    <row r="6" spans="1:11" s="5" customFormat="1" ht="60" customHeight="1">
      <c r="A6" s="305" t="s">
        <v>6</v>
      </c>
      <c r="B6" s="128" t="s">
        <v>7</v>
      </c>
      <c r="C6" s="4" t="s">
        <v>8</v>
      </c>
      <c r="D6" s="4" t="s">
        <v>393</v>
      </c>
      <c r="E6" s="32" t="s">
        <v>492</v>
      </c>
      <c r="F6" s="325" t="s">
        <v>671</v>
      </c>
      <c r="G6" s="32">
        <v>273</v>
      </c>
      <c r="H6" s="32">
        <v>600</v>
      </c>
      <c r="I6" s="138" t="s">
        <v>723</v>
      </c>
      <c r="J6" s="157" t="s">
        <v>790</v>
      </c>
      <c r="K6" s="126" t="s">
        <v>9</v>
      </c>
    </row>
    <row r="7" spans="1:11" s="5" customFormat="1" ht="60">
      <c r="A7" s="306"/>
      <c r="B7" s="128" t="s">
        <v>10</v>
      </c>
      <c r="C7" s="4" t="s">
        <v>11</v>
      </c>
      <c r="D7" s="4" t="s">
        <v>350</v>
      </c>
      <c r="E7" s="134" t="s">
        <v>493</v>
      </c>
      <c r="F7" s="326"/>
      <c r="G7" s="32">
        <v>275</v>
      </c>
      <c r="H7" s="32">
        <v>500</v>
      </c>
      <c r="I7" s="138" t="s">
        <v>724</v>
      </c>
      <c r="J7" s="157" t="s">
        <v>790</v>
      </c>
      <c r="K7" s="126" t="s">
        <v>9</v>
      </c>
    </row>
    <row r="8" spans="1:12" s="33" customFormat="1" ht="83.25" customHeight="1">
      <c r="A8" s="302"/>
      <c r="B8" s="301" t="s">
        <v>13</v>
      </c>
      <c r="C8" s="128" t="s">
        <v>518</v>
      </c>
      <c r="D8" s="128" t="s">
        <v>14</v>
      </c>
      <c r="E8" s="128" t="s">
        <v>397</v>
      </c>
      <c r="F8" s="4" t="s">
        <v>672</v>
      </c>
      <c r="G8" s="32">
        <v>0</v>
      </c>
      <c r="H8" s="32">
        <v>1</v>
      </c>
      <c r="I8" s="66" t="s">
        <v>397</v>
      </c>
      <c r="J8" s="157" t="s">
        <v>791</v>
      </c>
      <c r="K8" s="154" t="s">
        <v>793</v>
      </c>
      <c r="L8" s="33">
        <v>616</v>
      </c>
    </row>
    <row r="9" spans="1:12" s="33" customFormat="1" ht="113.25" customHeight="1">
      <c r="A9" s="302"/>
      <c r="B9" s="263"/>
      <c r="C9" s="4" t="s">
        <v>355</v>
      </c>
      <c r="D9" s="4" t="s">
        <v>351</v>
      </c>
      <c r="E9" s="4" t="s">
        <v>629</v>
      </c>
      <c r="F9" s="4" t="s">
        <v>630</v>
      </c>
      <c r="G9" s="23">
        <v>0</v>
      </c>
      <c r="H9" s="34" t="s">
        <v>727</v>
      </c>
      <c r="I9" s="156" t="s">
        <v>728</v>
      </c>
      <c r="J9" s="157" t="s">
        <v>794</v>
      </c>
      <c r="K9" s="152" t="s">
        <v>795</v>
      </c>
      <c r="L9" s="33">
        <v>1110</v>
      </c>
    </row>
    <row r="10" spans="1:11" s="33" customFormat="1" ht="51" customHeight="1">
      <c r="A10" s="302"/>
      <c r="B10" s="263"/>
      <c r="C10" s="4" t="s">
        <v>642</v>
      </c>
      <c r="D10" s="4" t="s">
        <v>673</v>
      </c>
      <c r="E10" s="4" t="s">
        <v>398</v>
      </c>
      <c r="F10" s="4"/>
      <c r="G10" s="23">
        <v>0</v>
      </c>
      <c r="H10" s="34" t="s">
        <v>448</v>
      </c>
      <c r="I10" s="145">
        <v>1</v>
      </c>
      <c r="J10" s="157" t="s">
        <v>796</v>
      </c>
      <c r="K10" s="152" t="s">
        <v>792</v>
      </c>
    </row>
    <row r="11" spans="1:11" s="33" customFormat="1" ht="90.75" customHeight="1">
      <c r="A11" s="302"/>
      <c r="B11" s="263"/>
      <c r="C11" s="4" t="s">
        <v>674</v>
      </c>
      <c r="D11" s="4" t="s">
        <v>797</v>
      </c>
      <c r="E11" s="4" t="s">
        <v>398</v>
      </c>
      <c r="F11" s="4"/>
      <c r="G11" s="23">
        <v>0</v>
      </c>
      <c r="H11" s="34" t="s">
        <v>448</v>
      </c>
      <c r="I11" s="32">
        <v>0.1</v>
      </c>
      <c r="J11" s="157" t="s">
        <v>798</v>
      </c>
      <c r="K11" s="125" t="s">
        <v>12</v>
      </c>
    </row>
    <row r="12" spans="1:11" s="33" customFormat="1" ht="107.25" customHeight="1">
      <c r="A12" s="302"/>
      <c r="B12" s="317"/>
      <c r="C12" s="35" t="s">
        <v>376</v>
      </c>
      <c r="D12" s="152" t="s">
        <v>799</v>
      </c>
      <c r="E12" s="4" t="s">
        <v>629</v>
      </c>
      <c r="F12" s="4" t="s">
        <v>856</v>
      </c>
      <c r="G12" s="23">
        <v>0</v>
      </c>
      <c r="H12" s="34" t="s">
        <v>640</v>
      </c>
      <c r="I12" s="34" t="s">
        <v>640</v>
      </c>
      <c r="J12" s="157" t="s">
        <v>729</v>
      </c>
      <c r="K12" s="152" t="s">
        <v>792</v>
      </c>
    </row>
    <row r="13" spans="1:11" s="8" customFormat="1" ht="116.25" customHeight="1">
      <c r="A13" s="302"/>
      <c r="B13" s="301" t="s">
        <v>15</v>
      </c>
      <c r="C13" s="128" t="s">
        <v>379</v>
      </c>
      <c r="D13" s="157" t="s">
        <v>803</v>
      </c>
      <c r="E13" s="128">
        <v>2</v>
      </c>
      <c r="F13" s="4" t="s">
        <v>632</v>
      </c>
      <c r="G13" s="36">
        <v>0</v>
      </c>
      <c r="H13" s="37">
        <v>1</v>
      </c>
      <c r="I13" s="146">
        <v>1</v>
      </c>
      <c r="J13" s="157" t="s">
        <v>800</v>
      </c>
      <c r="K13" s="126" t="s">
        <v>17</v>
      </c>
    </row>
    <row r="14" spans="1:11" s="8" customFormat="1" ht="74.25" customHeight="1">
      <c r="A14" s="302"/>
      <c r="B14" s="303"/>
      <c r="C14" s="4" t="s">
        <v>801</v>
      </c>
      <c r="D14" s="4" t="s">
        <v>802</v>
      </c>
      <c r="E14" s="4" t="s">
        <v>398</v>
      </c>
      <c r="F14" s="4"/>
      <c r="G14" s="36">
        <v>0</v>
      </c>
      <c r="H14" s="37">
        <v>4</v>
      </c>
      <c r="I14" s="37" t="s">
        <v>728</v>
      </c>
      <c r="J14" s="4" t="s">
        <v>730</v>
      </c>
      <c r="K14" s="126" t="s">
        <v>17</v>
      </c>
    </row>
    <row r="15" spans="1:11" s="8" customFormat="1" ht="97.5" customHeight="1">
      <c r="A15" s="302"/>
      <c r="B15" s="284" t="s">
        <v>826</v>
      </c>
      <c r="C15" s="128" t="s">
        <v>19</v>
      </c>
      <c r="D15" s="128" t="s">
        <v>85</v>
      </c>
      <c r="E15" s="128" t="s">
        <v>650</v>
      </c>
      <c r="F15" s="4"/>
      <c r="G15" s="36">
        <v>0</v>
      </c>
      <c r="H15" s="38">
        <v>4</v>
      </c>
      <c r="I15" s="37">
        <v>4</v>
      </c>
      <c r="J15" s="4" t="s">
        <v>732</v>
      </c>
      <c r="K15" s="126" t="s">
        <v>21</v>
      </c>
    </row>
    <row r="16" spans="1:11" s="8" customFormat="1" ht="61.5" customHeight="1">
      <c r="A16" s="302"/>
      <c r="B16" s="284"/>
      <c r="C16" s="128" t="s">
        <v>22</v>
      </c>
      <c r="D16" s="157" t="s">
        <v>804</v>
      </c>
      <c r="E16" s="128" t="s">
        <v>650</v>
      </c>
      <c r="F16" s="4"/>
      <c r="G16" s="36">
        <v>0</v>
      </c>
      <c r="H16" s="38">
        <v>4</v>
      </c>
      <c r="I16" s="37">
        <v>4</v>
      </c>
      <c r="J16" s="4" t="s">
        <v>731</v>
      </c>
      <c r="K16" s="126" t="s">
        <v>17</v>
      </c>
    </row>
    <row r="17" spans="1:11" s="8" customFormat="1" ht="52.5" customHeight="1">
      <c r="A17" s="302"/>
      <c r="B17" s="301" t="s">
        <v>352</v>
      </c>
      <c r="C17" s="126" t="s">
        <v>25</v>
      </c>
      <c r="D17" s="157" t="s">
        <v>805</v>
      </c>
      <c r="E17" s="128">
        <v>1</v>
      </c>
      <c r="F17" s="133"/>
      <c r="G17" s="36">
        <v>0</v>
      </c>
      <c r="H17" s="37">
        <v>1</v>
      </c>
      <c r="I17" s="37">
        <v>1</v>
      </c>
      <c r="J17" s="4"/>
      <c r="K17" s="154" t="s">
        <v>813</v>
      </c>
    </row>
    <row r="18" spans="1:11" s="8" customFormat="1" ht="52.5" customHeight="1">
      <c r="A18" s="302"/>
      <c r="B18" s="302"/>
      <c r="C18" s="4" t="s">
        <v>644</v>
      </c>
      <c r="D18" s="4" t="s">
        <v>806</v>
      </c>
      <c r="E18" s="128" t="s">
        <v>658</v>
      </c>
      <c r="F18" s="133"/>
      <c r="G18" s="36">
        <v>0</v>
      </c>
      <c r="H18" s="37">
        <v>40</v>
      </c>
      <c r="I18" s="37" t="s">
        <v>808</v>
      </c>
      <c r="J18" s="4"/>
      <c r="K18" s="154" t="s">
        <v>813</v>
      </c>
    </row>
    <row r="19" spans="1:11" s="8" customFormat="1" ht="90" customHeight="1">
      <c r="A19" s="302"/>
      <c r="B19" s="310"/>
      <c r="C19" s="4" t="s">
        <v>709</v>
      </c>
      <c r="D19" s="4" t="s">
        <v>807</v>
      </c>
      <c r="E19" s="157" t="s">
        <v>809</v>
      </c>
      <c r="F19" s="133"/>
      <c r="G19" s="36">
        <v>0</v>
      </c>
      <c r="H19" s="37">
        <v>160</v>
      </c>
      <c r="I19" s="37" t="s">
        <v>810</v>
      </c>
      <c r="J19" s="4" t="s">
        <v>811</v>
      </c>
      <c r="K19" s="154" t="s">
        <v>813</v>
      </c>
    </row>
    <row r="20" spans="1:11" s="8" customFormat="1" ht="180.75" customHeight="1">
      <c r="A20" s="302"/>
      <c r="B20" s="310"/>
      <c r="C20" s="128" t="s">
        <v>30</v>
      </c>
      <c r="D20" s="157" t="s">
        <v>816</v>
      </c>
      <c r="E20" s="128" t="s">
        <v>634</v>
      </c>
      <c r="F20" s="133"/>
      <c r="G20" s="36">
        <v>0</v>
      </c>
      <c r="H20" s="37">
        <v>50</v>
      </c>
      <c r="I20" s="37" t="s">
        <v>812</v>
      </c>
      <c r="J20" s="153" t="s">
        <v>814</v>
      </c>
      <c r="K20" s="154" t="s">
        <v>813</v>
      </c>
    </row>
    <row r="21" spans="1:11" s="8" customFormat="1" ht="60.75" customHeight="1">
      <c r="A21" s="302"/>
      <c r="B21" s="310"/>
      <c r="C21" s="128" t="s">
        <v>32</v>
      </c>
      <c r="D21" s="157" t="s">
        <v>815</v>
      </c>
      <c r="E21" s="128" t="s">
        <v>635</v>
      </c>
      <c r="F21" s="128"/>
      <c r="G21" s="36">
        <v>4</v>
      </c>
      <c r="H21" s="37">
        <v>48</v>
      </c>
      <c r="I21" s="37" t="s">
        <v>817</v>
      </c>
      <c r="J21" s="141" t="s">
        <v>733</v>
      </c>
      <c r="K21" s="154" t="s">
        <v>813</v>
      </c>
    </row>
    <row r="22" spans="1:11" s="7" customFormat="1" ht="104.25" customHeight="1">
      <c r="A22" s="305" t="s">
        <v>34</v>
      </c>
      <c r="B22" s="128" t="s">
        <v>35</v>
      </c>
      <c r="C22" s="157" t="s">
        <v>818</v>
      </c>
      <c r="D22" s="157" t="s">
        <v>819</v>
      </c>
      <c r="E22" s="32" t="s">
        <v>494</v>
      </c>
      <c r="F22" s="128"/>
      <c r="G22" s="38">
        <v>603</v>
      </c>
      <c r="H22" s="32">
        <v>630</v>
      </c>
      <c r="I22" s="138" t="s">
        <v>725</v>
      </c>
      <c r="J22" s="153" t="s">
        <v>820</v>
      </c>
      <c r="K22" s="126" t="s">
        <v>38</v>
      </c>
    </row>
    <row r="23" spans="1:11" s="8" customFormat="1" ht="72">
      <c r="A23" s="302"/>
      <c r="B23" s="301" t="s">
        <v>39</v>
      </c>
      <c r="C23" s="126" t="s">
        <v>519</v>
      </c>
      <c r="D23" s="126" t="s">
        <v>40</v>
      </c>
      <c r="E23" s="155">
        <v>1</v>
      </c>
      <c r="F23" s="133" t="s">
        <v>568</v>
      </c>
      <c r="G23" s="32">
        <v>0</v>
      </c>
      <c r="H23" s="32">
        <v>1</v>
      </c>
      <c r="I23" s="160">
        <v>1</v>
      </c>
      <c r="J23" s="141" t="s">
        <v>734</v>
      </c>
      <c r="K23" s="126" t="s">
        <v>12</v>
      </c>
    </row>
    <row r="24" spans="1:11" s="8" customFormat="1" ht="52.5" customHeight="1">
      <c r="A24" s="302"/>
      <c r="B24" s="263"/>
      <c r="C24" s="154" t="s">
        <v>676</v>
      </c>
      <c r="D24" s="154" t="s">
        <v>797</v>
      </c>
      <c r="E24" s="4" t="s">
        <v>398</v>
      </c>
      <c r="F24" s="152"/>
      <c r="G24" s="23">
        <v>2</v>
      </c>
      <c r="H24" s="161" t="s">
        <v>646</v>
      </c>
      <c r="I24" s="161" t="s">
        <v>276</v>
      </c>
      <c r="J24" s="154" t="s">
        <v>821</v>
      </c>
      <c r="K24" s="152" t="s">
        <v>12</v>
      </c>
    </row>
    <row r="25" spans="1:11" s="8" customFormat="1" ht="102.75" customHeight="1">
      <c r="A25" s="302"/>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302"/>
      <c r="B26" s="284" t="s">
        <v>825</v>
      </c>
      <c r="C26" s="126" t="s">
        <v>42</v>
      </c>
      <c r="D26" s="126" t="s">
        <v>20</v>
      </c>
      <c r="E26" s="155">
        <v>1</v>
      </c>
      <c r="F26" s="126"/>
      <c r="G26" s="36">
        <v>0</v>
      </c>
      <c r="H26" s="38">
        <v>1</v>
      </c>
      <c r="I26" s="160">
        <v>1</v>
      </c>
      <c r="J26" s="141" t="s">
        <v>735</v>
      </c>
      <c r="K26" s="126" t="s">
        <v>27</v>
      </c>
    </row>
    <row r="27" spans="1:11" s="8" customFormat="1" ht="60">
      <c r="A27" s="302"/>
      <c r="B27" s="284"/>
      <c r="C27" s="126" t="s">
        <v>43</v>
      </c>
      <c r="D27" s="126" t="s">
        <v>651</v>
      </c>
      <c r="E27" s="155">
        <v>5</v>
      </c>
      <c r="F27" s="126"/>
      <c r="G27" s="36">
        <v>0</v>
      </c>
      <c r="H27" s="38">
        <v>5</v>
      </c>
      <c r="I27" s="160">
        <v>1</v>
      </c>
      <c r="J27" s="141" t="s">
        <v>738</v>
      </c>
      <c r="K27" s="126" t="s">
        <v>17</v>
      </c>
    </row>
    <row r="28" spans="1:11" s="8" customFormat="1" ht="72" customHeight="1">
      <c r="A28" s="302"/>
      <c r="B28" s="311" t="s">
        <v>352</v>
      </c>
      <c r="C28" s="125" t="s">
        <v>25</v>
      </c>
      <c r="D28" s="126" t="s">
        <v>26</v>
      </c>
      <c r="E28" s="155">
        <v>1</v>
      </c>
      <c r="F28" s="126"/>
      <c r="G28" s="36">
        <v>0</v>
      </c>
      <c r="H28" s="38">
        <v>1</v>
      </c>
      <c r="I28" s="160">
        <v>1</v>
      </c>
      <c r="J28" s="141" t="s">
        <v>739</v>
      </c>
      <c r="K28" s="126" t="s">
        <v>17</v>
      </c>
    </row>
    <row r="29" spans="1:11" s="8" customFormat="1" ht="120">
      <c r="A29" s="302"/>
      <c r="B29" s="312"/>
      <c r="C29" s="4" t="s">
        <v>709</v>
      </c>
      <c r="D29" s="4" t="s">
        <v>678</v>
      </c>
      <c r="E29" s="155">
        <v>120</v>
      </c>
      <c r="F29" s="126" t="s">
        <v>710</v>
      </c>
      <c r="G29" s="36">
        <v>0</v>
      </c>
      <c r="H29" s="38">
        <v>200</v>
      </c>
      <c r="I29" s="160" t="s">
        <v>828</v>
      </c>
      <c r="J29" s="141" t="s">
        <v>740</v>
      </c>
      <c r="K29" s="126" t="s">
        <v>27</v>
      </c>
    </row>
    <row r="30" spans="1:11" s="8" customFormat="1" ht="36">
      <c r="A30" s="302"/>
      <c r="B30" s="312"/>
      <c r="C30" s="4" t="s">
        <v>644</v>
      </c>
      <c r="D30" s="4" t="s">
        <v>647</v>
      </c>
      <c r="E30" s="155">
        <v>45</v>
      </c>
      <c r="F30" s="126"/>
      <c r="G30" s="36">
        <v>0</v>
      </c>
      <c r="H30" s="38">
        <v>45</v>
      </c>
      <c r="I30" s="160" t="s">
        <v>829</v>
      </c>
      <c r="J30" s="141" t="s">
        <v>736</v>
      </c>
      <c r="K30" s="126" t="s">
        <v>17</v>
      </c>
    </row>
    <row r="31" spans="1:11" s="8" customFormat="1" ht="24">
      <c r="A31" s="302"/>
      <c r="B31" s="312"/>
      <c r="C31" s="126" t="s">
        <v>30</v>
      </c>
      <c r="D31" s="126" t="s">
        <v>44</v>
      </c>
      <c r="E31" s="155">
        <v>50</v>
      </c>
      <c r="F31" s="133"/>
      <c r="G31" s="36">
        <v>0</v>
      </c>
      <c r="H31" s="38">
        <v>50</v>
      </c>
      <c r="I31" s="160" t="s">
        <v>830</v>
      </c>
      <c r="J31" s="141"/>
      <c r="K31" s="126" t="s">
        <v>17</v>
      </c>
    </row>
    <row r="32" spans="1:11" s="8" customFormat="1" ht="36">
      <c r="A32" s="302"/>
      <c r="B32" s="313"/>
      <c r="C32" s="126" t="s">
        <v>32</v>
      </c>
      <c r="D32" s="126" t="s">
        <v>33</v>
      </c>
      <c r="E32" s="155">
        <v>60</v>
      </c>
      <c r="F32" s="133"/>
      <c r="G32" s="36">
        <v>0</v>
      </c>
      <c r="H32" s="38">
        <v>60</v>
      </c>
      <c r="I32" s="160" t="s">
        <v>831</v>
      </c>
      <c r="J32" s="141" t="s">
        <v>737</v>
      </c>
      <c r="K32" s="126" t="s">
        <v>17</v>
      </c>
    </row>
    <row r="33" spans="1:11" s="176" customFormat="1" ht="132">
      <c r="A33" s="302"/>
      <c r="B33" s="301" t="s">
        <v>45</v>
      </c>
      <c r="C33" s="171" t="s">
        <v>832</v>
      </c>
      <c r="D33" s="171" t="s">
        <v>833</v>
      </c>
      <c r="E33" s="172" t="s">
        <v>421</v>
      </c>
      <c r="F33" s="173" t="s">
        <v>536</v>
      </c>
      <c r="G33" s="174">
        <v>0</v>
      </c>
      <c r="H33" s="171" t="s">
        <v>570</v>
      </c>
      <c r="I33" s="175"/>
      <c r="J33" s="175"/>
      <c r="K33" s="173" t="s">
        <v>835</v>
      </c>
    </row>
    <row r="34" spans="1:11" s="8" customFormat="1" ht="48">
      <c r="A34" s="302"/>
      <c r="B34" s="304"/>
      <c r="C34" s="126" t="s">
        <v>402</v>
      </c>
      <c r="D34" s="154" t="s">
        <v>834</v>
      </c>
      <c r="E34" s="155">
        <v>1782</v>
      </c>
      <c r="F34" s="126"/>
      <c r="G34" s="36">
        <v>0</v>
      </c>
      <c r="H34" s="140" t="s">
        <v>570</v>
      </c>
      <c r="I34" s="38"/>
      <c r="J34" s="38"/>
      <c r="K34" s="126" t="s">
        <v>46</v>
      </c>
    </row>
    <row r="35" spans="1:11" s="8" customFormat="1" ht="72" customHeight="1">
      <c r="A35" s="305" t="s">
        <v>47</v>
      </c>
      <c r="B35" s="128" t="s">
        <v>48</v>
      </c>
      <c r="C35" s="128" t="s">
        <v>49</v>
      </c>
      <c r="D35" s="154" t="s">
        <v>836</v>
      </c>
      <c r="E35" s="128" t="s">
        <v>495</v>
      </c>
      <c r="F35" s="126"/>
      <c r="G35" s="38">
        <v>1090</v>
      </c>
      <c r="H35" s="38">
        <v>1200</v>
      </c>
      <c r="I35" s="32" t="s">
        <v>726</v>
      </c>
      <c r="J35" s="154" t="s">
        <v>790</v>
      </c>
      <c r="K35" s="126" t="s">
        <v>38</v>
      </c>
    </row>
    <row r="36" spans="1:11" s="8" customFormat="1" ht="84">
      <c r="A36" s="306"/>
      <c r="B36" s="301" t="s">
        <v>50</v>
      </c>
      <c r="C36" s="126" t="s">
        <v>519</v>
      </c>
      <c r="D36" s="126" t="s">
        <v>328</v>
      </c>
      <c r="E36" s="155">
        <v>1</v>
      </c>
      <c r="F36" s="133" t="s">
        <v>529</v>
      </c>
      <c r="G36" s="32">
        <v>0</v>
      </c>
      <c r="H36" s="147">
        <v>2</v>
      </c>
      <c r="I36" s="147">
        <v>2</v>
      </c>
      <c r="J36" s="153" t="s">
        <v>837</v>
      </c>
      <c r="K36" s="154" t="s">
        <v>792</v>
      </c>
    </row>
    <row r="37" spans="1:11" s="8" customFormat="1" ht="156">
      <c r="A37" s="306"/>
      <c r="B37" s="302"/>
      <c r="C37" s="4" t="s">
        <v>354</v>
      </c>
      <c r="D37" s="4" t="s">
        <v>351</v>
      </c>
      <c r="E37" s="156" t="s">
        <v>631</v>
      </c>
      <c r="F37" s="133" t="s">
        <v>636</v>
      </c>
      <c r="G37" s="23">
        <v>0</v>
      </c>
      <c r="H37" s="148" t="s">
        <v>640</v>
      </c>
      <c r="I37" s="148" t="s">
        <v>741</v>
      </c>
      <c r="J37" s="153" t="s">
        <v>838</v>
      </c>
      <c r="K37" s="125" t="s">
        <v>12</v>
      </c>
    </row>
    <row r="38" spans="1:11" s="8" customFormat="1" ht="132">
      <c r="A38" s="306"/>
      <c r="B38" s="302"/>
      <c r="C38" s="4" t="s">
        <v>372</v>
      </c>
      <c r="D38" s="4" t="s">
        <v>362</v>
      </c>
      <c r="E38" s="156" t="s">
        <v>637</v>
      </c>
      <c r="F38" s="56" t="s">
        <v>743</v>
      </c>
      <c r="G38" s="34" t="s">
        <v>375</v>
      </c>
      <c r="H38" s="148" t="s">
        <v>276</v>
      </c>
      <c r="I38" s="148" t="s">
        <v>742</v>
      </c>
      <c r="J38" s="153" t="s">
        <v>839</v>
      </c>
      <c r="K38" s="125" t="s">
        <v>708</v>
      </c>
    </row>
    <row r="39" spans="1:11" s="8" customFormat="1" ht="60">
      <c r="A39" s="306"/>
      <c r="B39" s="303"/>
      <c r="C39" s="35" t="s">
        <v>384</v>
      </c>
      <c r="D39" s="125" t="s">
        <v>377</v>
      </c>
      <c r="E39" s="165" t="s">
        <v>631</v>
      </c>
      <c r="F39" s="133" t="s">
        <v>529</v>
      </c>
      <c r="G39" s="23">
        <v>0</v>
      </c>
      <c r="H39" s="148" t="s">
        <v>640</v>
      </c>
      <c r="I39" s="148" t="s">
        <v>640</v>
      </c>
      <c r="J39" s="141" t="s">
        <v>744</v>
      </c>
      <c r="K39" s="125"/>
    </row>
    <row r="40" spans="1:11" s="8" customFormat="1" ht="108">
      <c r="A40" s="306"/>
      <c r="B40" s="128" t="s">
        <v>15</v>
      </c>
      <c r="C40" s="126" t="s">
        <v>51</v>
      </c>
      <c r="D40" s="128" t="s">
        <v>16</v>
      </c>
      <c r="E40" s="66" t="s">
        <v>631</v>
      </c>
      <c r="F40" s="125" t="s">
        <v>638</v>
      </c>
      <c r="G40" s="36">
        <v>0</v>
      </c>
      <c r="H40" s="38">
        <v>2</v>
      </c>
      <c r="I40" s="38">
        <v>2</v>
      </c>
      <c r="J40" s="139" t="s">
        <v>638</v>
      </c>
      <c r="K40" s="126" t="s">
        <v>52</v>
      </c>
    </row>
    <row r="41" spans="1:11" s="8" customFormat="1" ht="36">
      <c r="A41" s="306"/>
      <c r="B41" s="260" t="s">
        <v>18</v>
      </c>
      <c r="C41" s="125" t="s">
        <v>42</v>
      </c>
      <c r="D41" s="125" t="s">
        <v>20</v>
      </c>
      <c r="E41" s="66" t="s">
        <v>652</v>
      </c>
      <c r="F41" s="125"/>
      <c r="G41" s="36"/>
      <c r="H41" s="38">
        <v>1</v>
      </c>
      <c r="I41" s="38">
        <v>1</v>
      </c>
      <c r="J41" s="139"/>
      <c r="K41" s="154" t="s">
        <v>52</v>
      </c>
    </row>
    <row r="42" spans="1:11" s="8" customFormat="1" ht="48">
      <c r="A42" s="306"/>
      <c r="B42" s="260"/>
      <c r="C42" s="4" t="s">
        <v>679</v>
      </c>
      <c r="D42" s="4" t="s">
        <v>840</v>
      </c>
      <c r="E42" s="66">
        <v>2</v>
      </c>
      <c r="F42" s="157" t="s">
        <v>841</v>
      </c>
      <c r="G42" s="36">
        <v>0</v>
      </c>
      <c r="H42" s="38">
        <v>2</v>
      </c>
      <c r="I42" s="38">
        <v>2</v>
      </c>
      <c r="J42" s="139" t="s">
        <v>747</v>
      </c>
      <c r="K42" s="126" t="s">
        <v>52</v>
      </c>
    </row>
    <row r="43" spans="1:11" s="8" customFormat="1" ht="36" customHeight="1">
      <c r="A43" s="306"/>
      <c r="B43" s="301" t="s">
        <v>24</v>
      </c>
      <c r="C43" s="162" t="s">
        <v>25</v>
      </c>
      <c r="D43" s="166" t="s">
        <v>26</v>
      </c>
      <c r="E43" s="167" t="s">
        <v>397</v>
      </c>
      <c r="F43" s="166" t="s">
        <v>656</v>
      </c>
      <c r="G43" s="168">
        <v>0</v>
      </c>
      <c r="H43" s="169">
        <v>1</v>
      </c>
      <c r="I43" s="169">
        <v>2</v>
      </c>
      <c r="J43" s="164" t="s">
        <v>656</v>
      </c>
      <c r="K43" s="162" t="s">
        <v>27</v>
      </c>
    </row>
    <row r="44" spans="1:11" s="8" customFormat="1" ht="144">
      <c r="A44" s="306"/>
      <c r="B44" s="302"/>
      <c r="C44" s="126" t="s">
        <v>28</v>
      </c>
      <c r="D44" s="128" t="s">
        <v>29</v>
      </c>
      <c r="E44" s="66">
        <v>53</v>
      </c>
      <c r="F44" s="133" t="s">
        <v>530</v>
      </c>
      <c r="G44" s="36">
        <v>0</v>
      </c>
      <c r="H44" s="38">
        <v>40</v>
      </c>
      <c r="I44" s="155" t="s">
        <v>748</v>
      </c>
      <c r="J44" s="139"/>
      <c r="K44" s="126" t="s">
        <v>27</v>
      </c>
    </row>
    <row r="45" spans="1:11" s="8" customFormat="1" ht="60">
      <c r="A45" s="306"/>
      <c r="B45" s="302"/>
      <c r="C45" s="4" t="s">
        <v>709</v>
      </c>
      <c r="D45" s="4" t="s">
        <v>680</v>
      </c>
      <c r="E45" s="128" t="s">
        <v>398</v>
      </c>
      <c r="F45" s="133"/>
      <c r="G45" s="36">
        <v>0</v>
      </c>
      <c r="H45" s="38">
        <v>80</v>
      </c>
      <c r="I45" s="155">
        <f>(6+13+39+18+2)</f>
        <v>78</v>
      </c>
      <c r="J45" s="152" t="s">
        <v>842</v>
      </c>
      <c r="K45" s="126" t="s">
        <v>27</v>
      </c>
    </row>
    <row r="46" spans="1:11" s="8" customFormat="1" ht="60">
      <c r="A46" s="306"/>
      <c r="B46" s="302"/>
      <c r="C46" s="126" t="s">
        <v>30</v>
      </c>
      <c r="D46" s="128" t="s">
        <v>31</v>
      </c>
      <c r="E46" s="128" t="s">
        <v>639</v>
      </c>
      <c r="F46" s="133" t="s">
        <v>399</v>
      </c>
      <c r="G46" s="36">
        <v>0</v>
      </c>
      <c r="H46" s="38">
        <v>40</v>
      </c>
      <c r="I46" s="154" t="s">
        <v>748</v>
      </c>
      <c r="J46" s="139"/>
      <c r="K46" s="126" t="s">
        <v>27</v>
      </c>
    </row>
    <row r="47" spans="1:11" s="8" customFormat="1" ht="49.5" customHeight="1">
      <c r="A47" s="306"/>
      <c r="B47" s="302"/>
      <c r="C47" s="126" t="s">
        <v>32</v>
      </c>
      <c r="D47" s="128" t="s">
        <v>33</v>
      </c>
      <c r="E47" s="66">
        <v>24</v>
      </c>
      <c r="F47" s="133" t="s">
        <v>403</v>
      </c>
      <c r="G47" s="36">
        <v>0</v>
      </c>
      <c r="H47" s="38">
        <v>24</v>
      </c>
      <c r="I47" s="154" t="s">
        <v>749</v>
      </c>
      <c r="J47" s="139"/>
      <c r="K47" s="126" t="s">
        <v>27</v>
      </c>
    </row>
    <row r="48" spans="1:11" s="8" customFormat="1" ht="63" customHeight="1">
      <c r="A48" s="261" t="s">
        <v>53</v>
      </c>
      <c r="B48" s="126" t="s">
        <v>54</v>
      </c>
      <c r="C48" s="126" t="s">
        <v>55</v>
      </c>
      <c r="D48" s="126" t="s">
        <v>56</v>
      </c>
      <c r="E48" s="155">
        <v>12</v>
      </c>
      <c r="F48" s="127"/>
      <c r="G48" s="38">
        <v>0</v>
      </c>
      <c r="H48" s="38">
        <v>11</v>
      </c>
      <c r="I48" s="38">
        <v>11</v>
      </c>
      <c r="J48" s="139"/>
      <c r="K48" s="153" t="s">
        <v>57</v>
      </c>
    </row>
    <row r="49" spans="1:11" s="8" customFormat="1" ht="75.75" customHeight="1">
      <c r="A49" s="262"/>
      <c r="B49" s="126" t="s">
        <v>58</v>
      </c>
      <c r="C49" s="126" t="s">
        <v>59</v>
      </c>
      <c r="D49" s="126" t="s">
        <v>60</v>
      </c>
      <c r="E49" s="82">
        <v>1</v>
      </c>
      <c r="F49" s="133" t="s">
        <v>654</v>
      </c>
      <c r="G49" s="38">
        <v>0</v>
      </c>
      <c r="H49" s="27">
        <v>1</v>
      </c>
      <c r="I49" s="27">
        <v>0.5</v>
      </c>
      <c r="J49" s="139"/>
      <c r="K49" s="153" t="s">
        <v>57</v>
      </c>
    </row>
    <row r="50" spans="1:11" s="8" customFormat="1" ht="83.25" customHeight="1">
      <c r="A50" s="263"/>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63"/>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60" t="s">
        <v>843</v>
      </c>
      <c r="B52" s="260"/>
      <c r="C52" s="260"/>
      <c r="D52" s="260"/>
      <c r="E52" s="260"/>
      <c r="F52" s="260"/>
      <c r="G52" s="260"/>
      <c r="H52" s="260"/>
      <c r="I52" s="260"/>
      <c r="J52" s="260"/>
      <c r="K52" s="260"/>
    </row>
    <row r="53" spans="1:11" s="24" customFormat="1" ht="23.25" customHeight="1">
      <c r="A53" s="328" t="s">
        <v>210</v>
      </c>
      <c r="B53" s="329"/>
      <c r="C53" s="329"/>
      <c r="D53" s="329"/>
      <c r="E53" s="329"/>
      <c r="F53" s="329"/>
      <c r="G53" s="329"/>
      <c r="H53" s="329"/>
      <c r="I53" s="329"/>
      <c r="J53" s="329"/>
      <c r="K53" s="330"/>
    </row>
    <row r="54" spans="1:11" s="17" customFormat="1" ht="30.75" customHeight="1">
      <c r="A54" s="264" t="s">
        <v>235</v>
      </c>
      <c r="B54" s="264"/>
      <c r="C54" s="264"/>
      <c r="D54" s="264"/>
      <c r="E54" s="264"/>
      <c r="F54" s="264"/>
      <c r="G54" s="264"/>
      <c r="H54" s="264"/>
      <c r="I54" s="264"/>
      <c r="J54" s="264"/>
      <c r="K54" s="264"/>
    </row>
    <row r="55" spans="1:11" s="33" customFormat="1" ht="35.25" customHeight="1">
      <c r="A55" s="46" t="s">
        <v>477</v>
      </c>
      <c r="B55" s="259" t="s">
        <v>479</v>
      </c>
      <c r="C55" s="259" t="s">
        <v>514</v>
      </c>
      <c r="D55" s="259" t="s">
        <v>3</v>
      </c>
      <c r="E55" s="259" t="s">
        <v>528</v>
      </c>
      <c r="F55" s="259"/>
      <c r="G55" s="314" t="s">
        <v>515</v>
      </c>
      <c r="H55" s="321"/>
      <c r="I55" s="321"/>
      <c r="J55" s="315"/>
      <c r="K55" s="259" t="s">
        <v>485</v>
      </c>
    </row>
    <row r="56" spans="1:11" s="33" customFormat="1" ht="36">
      <c r="A56" s="75" t="s">
        <v>478</v>
      </c>
      <c r="B56" s="259"/>
      <c r="C56" s="259"/>
      <c r="D56" s="259"/>
      <c r="E56" s="124" t="s">
        <v>392</v>
      </c>
      <c r="F56" s="124" t="s">
        <v>391</v>
      </c>
      <c r="G56" s="3" t="s">
        <v>516</v>
      </c>
      <c r="H56" s="3" t="s">
        <v>517</v>
      </c>
      <c r="I56" s="3" t="s">
        <v>396</v>
      </c>
      <c r="J56" s="3" t="s">
        <v>391</v>
      </c>
      <c r="K56" s="259"/>
    </row>
    <row r="57" spans="1:13" s="25" customFormat="1" ht="152.25" customHeight="1">
      <c r="A57" s="260" t="s">
        <v>480</v>
      </c>
      <c r="B57" s="260"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60"/>
      <c r="B58" s="260"/>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60"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60"/>
      <c r="B62" s="4" t="s">
        <v>239</v>
      </c>
      <c r="C62" s="4" t="s">
        <v>217</v>
      </c>
      <c r="D62" s="128" t="s">
        <v>212</v>
      </c>
      <c r="E62" s="125" t="s">
        <v>500</v>
      </c>
      <c r="F62" s="125"/>
      <c r="G62" s="19">
        <v>0</v>
      </c>
      <c r="H62" s="27">
        <v>1</v>
      </c>
      <c r="I62" s="139" t="s">
        <v>750</v>
      </c>
      <c r="J62" s="139" t="s">
        <v>751</v>
      </c>
      <c r="K62" s="126" t="s">
        <v>213</v>
      </c>
    </row>
    <row r="63" spans="1:11" s="25" customFormat="1" ht="96.75" customHeight="1">
      <c r="A63" s="260"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60"/>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60"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60"/>
      <c r="B67" s="125" t="s">
        <v>346</v>
      </c>
      <c r="C67" s="125" t="s">
        <v>347</v>
      </c>
      <c r="D67" s="4" t="s">
        <v>348</v>
      </c>
      <c r="E67" s="92"/>
      <c r="F67" s="19" t="s">
        <v>410</v>
      </c>
      <c r="G67" s="19">
        <v>0</v>
      </c>
      <c r="H67" s="19">
        <v>0.5</v>
      </c>
      <c r="I67" s="16">
        <v>0.1</v>
      </c>
      <c r="J67" s="149" t="s">
        <v>753</v>
      </c>
      <c r="K67" s="125" t="s">
        <v>223</v>
      </c>
    </row>
    <row r="68" spans="1:11" s="25" customFormat="1" ht="60">
      <c r="A68" s="272"/>
      <c r="B68" s="260" t="s">
        <v>531</v>
      </c>
      <c r="C68" s="4" t="s">
        <v>532</v>
      </c>
      <c r="D68" s="125" t="s">
        <v>412</v>
      </c>
      <c r="E68" s="23">
        <v>1</v>
      </c>
      <c r="F68" s="23"/>
      <c r="G68" s="19">
        <v>0</v>
      </c>
      <c r="H68" s="23">
        <v>1</v>
      </c>
      <c r="I68" s="23"/>
      <c r="J68" s="149" t="s">
        <v>754</v>
      </c>
      <c r="K68" s="126" t="s">
        <v>411</v>
      </c>
    </row>
    <row r="69" spans="1:11" s="30" customFormat="1" ht="72" customHeight="1">
      <c r="A69" s="272"/>
      <c r="B69" s="269"/>
      <c r="C69" s="4" t="s">
        <v>356</v>
      </c>
      <c r="D69" s="125" t="s">
        <v>345</v>
      </c>
      <c r="E69" s="19">
        <v>1</v>
      </c>
      <c r="F69" s="19"/>
      <c r="G69" s="19">
        <v>0</v>
      </c>
      <c r="H69" s="19">
        <v>1</v>
      </c>
      <c r="I69" s="19">
        <v>1</v>
      </c>
      <c r="J69" s="149" t="s">
        <v>755</v>
      </c>
      <c r="K69" s="125" t="s">
        <v>349</v>
      </c>
    </row>
    <row r="70" spans="1:11" s="25" customFormat="1" ht="72">
      <c r="A70" s="272"/>
      <c r="B70" s="4" t="s">
        <v>224</v>
      </c>
      <c r="C70" s="125" t="s">
        <v>225</v>
      </c>
      <c r="D70" s="125" t="s">
        <v>226</v>
      </c>
      <c r="E70" s="19" t="s">
        <v>407</v>
      </c>
      <c r="F70" s="19"/>
      <c r="G70" s="19">
        <v>0</v>
      </c>
      <c r="H70" s="19">
        <f>9/9</f>
        <v>1</v>
      </c>
      <c r="I70" s="19">
        <v>0.6</v>
      </c>
      <c r="J70" s="149" t="s">
        <v>756</v>
      </c>
      <c r="K70" s="126" t="s">
        <v>227</v>
      </c>
    </row>
    <row r="71" spans="1:11" s="25" customFormat="1" ht="60">
      <c r="A71" s="272"/>
      <c r="B71" s="4" t="s">
        <v>228</v>
      </c>
      <c r="C71" s="125" t="s">
        <v>229</v>
      </c>
      <c r="D71" s="125" t="s">
        <v>395</v>
      </c>
      <c r="E71" s="19" t="s">
        <v>408</v>
      </c>
      <c r="F71" s="19"/>
      <c r="G71" s="19">
        <v>0</v>
      </c>
      <c r="H71" s="19">
        <f>21/21</f>
        <v>1</v>
      </c>
      <c r="I71" s="19">
        <v>0.5</v>
      </c>
      <c r="J71" s="149" t="s">
        <v>757</v>
      </c>
      <c r="K71" s="126" t="s">
        <v>230</v>
      </c>
    </row>
    <row r="72" spans="1:11" s="25" customFormat="1" ht="72">
      <c r="A72" s="272"/>
      <c r="B72" s="4" t="s">
        <v>231</v>
      </c>
      <c r="C72" s="125" t="s">
        <v>232</v>
      </c>
      <c r="D72" s="125" t="s">
        <v>233</v>
      </c>
      <c r="E72" s="19" t="s">
        <v>504</v>
      </c>
      <c r="F72" s="19"/>
      <c r="G72" s="19">
        <v>0</v>
      </c>
      <c r="H72" s="19">
        <f>5/5</f>
        <v>1</v>
      </c>
      <c r="I72" s="19">
        <v>0.3</v>
      </c>
      <c r="J72" s="149" t="s">
        <v>762</v>
      </c>
      <c r="K72" s="126" t="s">
        <v>234</v>
      </c>
    </row>
    <row r="73" spans="1:11" ht="72.75" customHeight="1">
      <c r="A73" s="272"/>
      <c r="B73" s="126" t="s">
        <v>66</v>
      </c>
      <c r="C73" s="128" t="s">
        <v>67</v>
      </c>
      <c r="D73" s="128" t="s">
        <v>68</v>
      </c>
      <c r="E73" s="27">
        <v>0.4</v>
      </c>
      <c r="F73" s="27"/>
      <c r="G73" s="66">
        <v>0</v>
      </c>
      <c r="H73" s="27">
        <v>1</v>
      </c>
      <c r="I73" s="19" t="s">
        <v>763</v>
      </c>
      <c r="J73" s="149" t="s">
        <v>758</v>
      </c>
      <c r="K73" s="126" t="s">
        <v>69</v>
      </c>
    </row>
    <row r="74" spans="1:11" ht="87.75" customHeight="1">
      <c r="A74" s="272"/>
      <c r="B74" s="126" t="s">
        <v>70</v>
      </c>
      <c r="C74" s="128" t="s">
        <v>71</v>
      </c>
      <c r="D74" s="128" t="s">
        <v>72</v>
      </c>
      <c r="E74" s="27">
        <v>1</v>
      </c>
      <c r="F74" s="27"/>
      <c r="G74" s="66">
        <v>0</v>
      </c>
      <c r="H74" s="27">
        <v>1</v>
      </c>
      <c r="I74" s="19" t="s">
        <v>759</v>
      </c>
      <c r="J74" s="149" t="s">
        <v>760</v>
      </c>
      <c r="K74" s="126" t="s">
        <v>69</v>
      </c>
    </row>
    <row r="75" spans="1:11" s="8" customFormat="1" ht="30.75" customHeight="1">
      <c r="A75" s="272" t="s">
        <v>475</v>
      </c>
      <c r="B75" s="281"/>
      <c r="C75" s="281"/>
      <c r="D75" s="281"/>
      <c r="E75" s="281"/>
      <c r="F75" s="281"/>
      <c r="G75" s="281"/>
      <c r="H75" s="281"/>
      <c r="I75" s="281"/>
      <c r="J75" s="281"/>
      <c r="K75" s="281"/>
    </row>
    <row r="76" spans="1:11" ht="23.25" customHeight="1">
      <c r="A76" s="285" t="s">
        <v>73</v>
      </c>
      <c r="B76" s="285"/>
      <c r="C76" s="285"/>
      <c r="D76" s="285"/>
      <c r="E76" s="285"/>
      <c r="F76" s="285"/>
      <c r="G76" s="285"/>
      <c r="H76" s="285"/>
      <c r="I76" s="285"/>
      <c r="J76" s="285"/>
      <c r="K76" s="285"/>
    </row>
    <row r="77" spans="1:212" ht="18.75" customHeight="1">
      <c r="A77" s="260" t="s">
        <v>207</v>
      </c>
      <c r="B77" s="260"/>
      <c r="C77" s="260"/>
      <c r="D77" s="260"/>
      <c r="E77" s="260"/>
      <c r="F77" s="260"/>
      <c r="G77" s="260"/>
      <c r="H77" s="260"/>
      <c r="I77" s="260"/>
      <c r="J77" s="260"/>
      <c r="K77" s="260"/>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60"/>
      <c r="B78" s="260"/>
      <c r="C78" s="260"/>
      <c r="D78" s="260"/>
      <c r="E78" s="260"/>
      <c r="F78" s="260"/>
      <c r="G78" s="260"/>
      <c r="H78" s="260"/>
      <c r="I78" s="260"/>
      <c r="J78" s="260"/>
      <c r="K78" s="260"/>
    </row>
    <row r="79" spans="1:11" s="33" customFormat="1" ht="35.25" customHeight="1">
      <c r="A79" s="46" t="s">
        <v>477</v>
      </c>
      <c r="B79" s="259" t="s">
        <v>479</v>
      </c>
      <c r="C79" s="259" t="s">
        <v>514</v>
      </c>
      <c r="D79" s="259" t="s">
        <v>3</v>
      </c>
      <c r="E79" s="259" t="s">
        <v>528</v>
      </c>
      <c r="F79" s="259"/>
      <c r="G79" s="314" t="s">
        <v>515</v>
      </c>
      <c r="H79" s="321"/>
      <c r="I79" s="321"/>
      <c r="J79" s="315"/>
      <c r="K79" s="259" t="s">
        <v>485</v>
      </c>
    </row>
    <row r="80" spans="1:11" s="33" customFormat="1" ht="36">
      <c r="A80" s="46" t="s">
        <v>478</v>
      </c>
      <c r="B80" s="259"/>
      <c r="C80" s="259"/>
      <c r="D80" s="259"/>
      <c r="E80" s="124" t="s">
        <v>392</v>
      </c>
      <c r="F80" s="124" t="s">
        <v>391</v>
      </c>
      <c r="G80" s="3" t="s">
        <v>516</v>
      </c>
      <c r="H80" s="3" t="s">
        <v>517</v>
      </c>
      <c r="I80" s="3" t="s">
        <v>396</v>
      </c>
      <c r="J80" s="3" t="s">
        <v>391</v>
      </c>
      <c r="K80" s="259"/>
    </row>
    <row r="81" spans="1:212" s="8" customFormat="1" ht="157.5" customHeight="1">
      <c r="A81" s="272"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72"/>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72"/>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72"/>
      <c r="B84" s="64" t="s">
        <v>558</v>
      </c>
      <c r="C84" s="64" t="s">
        <v>559</v>
      </c>
      <c r="D84" s="56" t="s">
        <v>560</v>
      </c>
      <c r="E84" s="56" t="s">
        <v>561</v>
      </c>
      <c r="F84" s="4" t="s">
        <v>562</v>
      </c>
      <c r="G84" s="62">
        <v>0</v>
      </c>
      <c r="H84" s="63">
        <v>1</v>
      </c>
      <c r="I84" s="4"/>
      <c r="J84" s="4"/>
      <c r="K84" s="133" t="s">
        <v>563</v>
      </c>
    </row>
    <row r="85" spans="1:11" s="8" customFormat="1" ht="86.25" customHeight="1">
      <c r="A85" s="272"/>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316" t="s">
        <v>130</v>
      </c>
      <c r="B87" s="316"/>
      <c r="C87" s="316"/>
      <c r="D87" s="316"/>
      <c r="E87" s="316"/>
      <c r="F87" s="316"/>
      <c r="G87" s="316"/>
      <c r="H87" s="316"/>
      <c r="I87" s="316"/>
      <c r="J87" s="316"/>
      <c r="K87" s="316"/>
    </row>
    <row r="88" spans="1:11" ht="46.5" customHeight="1">
      <c r="A88" s="268" t="s">
        <v>520</v>
      </c>
      <c r="B88" s="268"/>
      <c r="C88" s="268"/>
      <c r="D88" s="268"/>
      <c r="E88" s="268"/>
      <c r="F88" s="268"/>
      <c r="G88" s="268"/>
      <c r="H88" s="268"/>
      <c r="I88" s="268"/>
      <c r="J88" s="268"/>
      <c r="K88" s="268"/>
    </row>
    <row r="89" spans="1:11" s="33" customFormat="1" ht="35.25" customHeight="1">
      <c r="A89" s="46" t="s">
        <v>477</v>
      </c>
      <c r="B89" s="259" t="s">
        <v>479</v>
      </c>
      <c r="C89" s="259" t="s">
        <v>514</v>
      </c>
      <c r="D89" s="259" t="s">
        <v>3</v>
      </c>
      <c r="E89" s="259" t="s">
        <v>528</v>
      </c>
      <c r="F89" s="259"/>
      <c r="G89" s="314" t="s">
        <v>515</v>
      </c>
      <c r="H89" s="321"/>
      <c r="I89" s="321"/>
      <c r="J89" s="315"/>
      <c r="K89" s="259" t="s">
        <v>485</v>
      </c>
    </row>
    <row r="90" spans="1:11" s="33" customFormat="1" ht="36">
      <c r="A90" s="75" t="s">
        <v>478</v>
      </c>
      <c r="B90" s="259"/>
      <c r="C90" s="259"/>
      <c r="D90" s="259"/>
      <c r="E90" s="124" t="s">
        <v>392</v>
      </c>
      <c r="F90" s="124" t="s">
        <v>391</v>
      </c>
      <c r="G90" s="3" t="s">
        <v>516</v>
      </c>
      <c r="H90" s="3" t="s">
        <v>517</v>
      </c>
      <c r="I90" s="3" t="s">
        <v>396</v>
      </c>
      <c r="J90" s="3" t="s">
        <v>391</v>
      </c>
      <c r="K90" s="259"/>
    </row>
    <row r="91" spans="1:11" ht="72">
      <c r="A91" s="274" t="s">
        <v>481</v>
      </c>
      <c r="B91" s="299" t="s">
        <v>132</v>
      </c>
      <c r="C91" s="51" t="s">
        <v>133</v>
      </c>
      <c r="D91" s="51" t="s">
        <v>414</v>
      </c>
      <c r="E91" s="16">
        <v>1</v>
      </c>
      <c r="F91" s="51" t="s">
        <v>665</v>
      </c>
      <c r="G91" s="22">
        <v>0</v>
      </c>
      <c r="H91" s="16">
        <v>1</v>
      </c>
      <c r="I91" s="93"/>
      <c r="J91" s="93"/>
      <c r="K91" s="51" t="s">
        <v>131</v>
      </c>
    </row>
    <row r="92" spans="1:11" ht="36">
      <c r="A92" s="274"/>
      <c r="B92" s="299"/>
      <c r="C92" s="51" t="s">
        <v>685</v>
      </c>
      <c r="D92" s="51" t="s">
        <v>664</v>
      </c>
      <c r="E92" s="16" t="s">
        <v>398</v>
      </c>
      <c r="F92" s="51"/>
      <c r="G92" s="22">
        <v>0</v>
      </c>
      <c r="H92" s="16">
        <v>1</v>
      </c>
      <c r="I92" s="93"/>
      <c r="J92" s="93"/>
      <c r="K92" s="51"/>
    </row>
    <row r="93" spans="1:11" ht="60">
      <c r="A93" s="274"/>
      <c r="B93" s="299"/>
      <c r="C93" s="21" t="s">
        <v>134</v>
      </c>
      <c r="D93" s="21" t="s">
        <v>135</v>
      </c>
      <c r="E93" s="131" t="s">
        <v>413</v>
      </c>
      <c r="F93" s="4" t="s">
        <v>533</v>
      </c>
      <c r="G93" s="22">
        <v>0</v>
      </c>
      <c r="H93" s="16">
        <v>1</v>
      </c>
      <c r="I93" s="51"/>
      <c r="J93" s="51"/>
      <c r="K93" s="51" t="s">
        <v>131</v>
      </c>
    </row>
    <row r="94" spans="1:11" ht="79.5" customHeight="1">
      <c r="A94" s="274"/>
      <c r="B94" s="51" t="s">
        <v>136</v>
      </c>
      <c r="C94" s="125" t="s">
        <v>137</v>
      </c>
      <c r="D94" s="125" t="s">
        <v>138</v>
      </c>
      <c r="E94" s="131" t="s">
        <v>417</v>
      </c>
      <c r="F94" s="4" t="s">
        <v>712</v>
      </c>
      <c r="G94" s="23">
        <v>0</v>
      </c>
      <c r="H94" s="19">
        <v>1</v>
      </c>
      <c r="I94" s="51"/>
      <c r="J94" s="51"/>
      <c r="K94" s="51" t="s">
        <v>131</v>
      </c>
    </row>
    <row r="95" spans="1:11" ht="84">
      <c r="A95" s="299"/>
      <c r="B95" s="51" t="s">
        <v>209</v>
      </c>
      <c r="C95" s="125" t="s">
        <v>521</v>
      </c>
      <c r="D95" s="125" t="s">
        <v>139</v>
      </c>
      <c r="E95" s="131" t="s">
        <v>711</v>
      </c>
      <c r="F95" s="4" t="s">
        <v>415</v>
      </c>
      <c r="G95" s="23">
        <v>0</v>
      </c>
      <c r="H95" s="19">
        <v>1</v>
      </c>
      <c r="I95" s="51"/>
      <c r="J95" s="51"/>
      <c r="K95" s="51" t="s">
        <v>131</v>
      </c>
    </row>
    <row r="96" spans="1:11" ht="48">
      <c r="A96" s="299"/>
      <c r="B96" s="51" t="s">
        <v>140</v>
      </c>
      <c r="C96" s="125" t="s">
        <v>141</v>
      </c>
      <c r="D96" s="125" t="s">
        <v>142</v>
      </c>
      <c r="E96" s="131" t="s">
        <v>418</v>
      </c>
      <c r="F96" s="4" t="s">
        <v>416</v>
      </c>
      <c r="G96" s="23">
        <v>0</v>
      </c>
      <c r="H96" s="16">
        <v>1</v>
      </c>
      <c r="I96" s="51"/>
      <c r="J96" s="51"/>
      <c r="K96" s="51" t="s">
        <v>131</v>
      </c>
    </row>
    <row r="97" spans="1:11" ht="78" customHeight="1">
      <c r="A97" s="299"/>
      <c r="B97" s="51" t="s">
        <v>143</v>
      </c>
      <c r="C97" s="125" t="s">
        <v>144</v>
      </c>
      <c r="D97" s="125" t="s">
        <v>145</v>
      </c>
      <c r="E97" s="19">
        <v>0.9</v>
      </c>
      <c r="F97" s="4" t="s">
        <v>713</v>
      </c>
      <c r="G97" s="23">
        <v>0</v>
      </c>
      <c r="H97" s="16">
        <v>1</v>
      </c>
      <c r="I97" s="16"/>
      <c r="J97" s="16"/>
      <c r="K97" s="51" t="s">
        <v>131</v>
      </c>
    </row>
    <row r="98" spans="1:11" ht="54.75" customHeight="1">
      <c r="A98" s="300"/>
      <c r="B98" s="125" t="s">
        <v>339</v>
      </c>
      <c r="C98" s="125" t="s">
        <v>358</v>
      </c>
      <c r="D98" s="125" t="s">
        <v>340</v>
      </c>
      <c r="E98" s="131">
        <v>1</v>
      </c>
      <c r="F98" s="4"/>
      <c r="G98" s="23">
        <v>0</v>
      </c>
      <c r="H98" s="23">
        <v>1</v>
      </c>
      <c r="I98" s="23"/>
      <c r="J98" s="23"/>
      <c r="K98" s="51" t="s">
        <v>338</v>
      </c>
    </row>
    <row r="99" spans="1:11" ht="36">
      <c r="A99" s="274" t="s">
        <v>146</v>
      </c>
      <c r="B99" s="28" t="s">
        <v>66</v>
      </c>
      <c r="C99" s="128" t="s">
        <v>67</v>
      </c>
      <c r="D99" s="128" t="s">
        <v>68</v>
      </c>
      <c r="E99" s="27">
        <v>0.8</v>
      </c>
      <c r="F99" s="4"/>
      <c r="G99" s="23">
        <v>0</v>
      </c>
      <c r="H99" s="9">
        <v>1</v>
      </c>
      <c r="I99" s="9"/>
      <c r="J99" s="9"/>
      <c r="K99" s="28" t="s">
        <v>69</v>
      </c>
    </row>
    <row r="100" spans="1:11" ht="61.5" customHeight="1">
      <c r="A100" s="260"/>
      <c r="B100" s="28" t="s">
        <v>70</v>
      </c>
      <c r="C100" s="128" t="s">
        <v>71</v>
      </c>
      <c r="D100" s="128" t="s">
        <v>72</v>
      </c>
      <c r="E100" s="27">
        <v>1</v>
      </c>
      <c r="F100" s="4" t="s">
        <v>420</v>
      </c>
      <c r="G100" s="23">
        <v>0</v>
      </c>
      <c r="H100" s="9">
        <v>1</v>
      </c>
      <c r="I100" s="9"/>
      <c r="J100" s="9"/>
      <c r="K100" s="28" t="s">
        <v>69</v>
      </c>
    </row>
    <row r="101" spans="1:11" s="17" customFormat="1" ht="24" customHeight="1">
      <c r="A101" s="297" t="s">
        <v>371</v>
      </c>
      <c r="B101" s="297"/>
      <c r="C101" s="297"/>
      <c r="D101" s="297"/>
      <c r="E101" s="297"/>
      <c r="F101" s="297"/>
      <c r="G101" s="297"/>
      <c r="H101" s="297"/>
      <c r="I101" s="297"/>
      <c r="J101" s="297"/>
      <c r="K101" s="297"/>
    </row>
    <row r="102" spans="1:11" s="17" customFormat="1" ht="36" customHeight="1">
      <c r="A102" s="298" t="s">
        <v>534</v>
      </c>
      <c r="B102" s="298"/>
      <c r="C102" s="298"/>
      <c r="D102" s="298"/>
      <c r="E102" s="298"/>
      <c r="F102" s="298"/>
      <c r="G102" s="298"/>
      <c r="H102" s="298"/>
      <c r="I102" s="298"/>
      <c r="J102" s="298"/>
      <c r="K102" s="298"/>
    </row>
    <row r="103" spans="1:11" s="33" customFormat="1" ht="35.25" customHeight="1">
      <c r="A103" s="46" t="s">
        <v>477</v>
      </c>
      <c r="B103" s="259" t="s">
        <v>479</v>
      </c>
      <c r="C103" s="259" t="s">
        <v>514</v>
      </c>
      <c r="D103" s="259" t="s">
        <v>3</v>
      </c>
      <c r="E103" s="259" t="s">
        <v>528</v>
      </c>
      <c r="F103" s="259"/>
      <c r="G103" s="314" t="s">
        <v>515</v>
      </c>
      <c r="H103" s="321"/>
      <c r="I103" s="321"/>
      <c r="J103" s="315"/>
      <c r="K103" s="259" t="s">
        <v>485</v>
      </c>
    </row>
    <row r="104" spans="1:11" s="33" customFormat="1" ht="36">
      <c r="A104" s="46" t="s">
        <v>478</v>
      </c>
      <c r="B104" s="259"/>
      <c r="C104" s="259"/>
      <c r="D104" s="259"/>
      <c r="E104" s="124" t="s">
        <v>392</v>
      </c>
      <c r="F104" s="124" t="s">
        <v>391</v>
      </c>
      <c r="G104" s="3" t="s">
        <v>516</v>
      </c>
      <c r="H104" s="3" t="s">
        <v>517</v>
      </c>
      <c r="I104" s="3" t="s">
        <v>396</v>
      </c>
      <c r="J104" s="3" t="s">
        <v>391</v>
      </c>
      <c r="K104" s="259"/>
    </row>
    <row r="105" spans="1:11" s="15" customFormat="1" ht="276" customHeight="1">
      <c r="A105" s="260" t="s">
        <v>482</v>
      </c>
      <c r="B105" s="284" t="s">
        <v>363</v>
      </c>
      <c r="C105" s="275" t="s">
        <v>364</v>
      </c>
      <c r="D105" s="128" t="s">
        <v>365</v>
      </c>
      <c r="E105" s="128">
        <v>20</v>
      </c>
      <c r="F105" s="128" t="s">
        <v>686</v>
      </c>
      <c r="G105" s="66">
        <v>8</v>
      </c>
      <c r="H105" s="143" t="s">
        <v>687</v>
      </c>
      <c r="I105" s="142" t="s">
        <v>764</v>
      </c>
      <c r="J105" s="143" t="s">
        <v>765</v>
      </c>
      <c r="K105" s="128" t="s">
        <v>366</v>
      </c>
    </row>
    <row r="106" spans="1:11" s="15" customFormat="1" ht="163.5" customHeight="1">
      <c r="A106" s="284"/>
      <c r="B106" s="284"/>
      <c r="C106" s="275"/>
      <c r="D106" s="128" t="s">
        <v>472</v>
      </c>
      <c r="E106" s="128">
        <v>8</v>
      </c>
      <c r="F106" s="128" t="s">
        <v>688</v>
      </c>
      <c r="G106" s="66">
        <v>6</v>
      </c>
      <c r="H106" s="143" t="s">
        <v>687</v>
      </c>
      <c r="I106" s="143" t="s">
        <v>766</v>
      </c>
      <c r="J106" s="143" t="s">
        <v>767</v>
      </c>
      <c r="K106" s="128" t="s">
        <v>366</v>
      </c>
    </row>
    <row r="107" spans="1:11" s="15" customFormat="1" ht="71.25" customHeight="1">
      <c r="A107" s="284"/>
      <c r="B107" s="284"/>
      <c r="C107" s="275"/>
      <c r="D107" s="128" t="s">
        <v>367</v>
      </c>
      <c r="E107" s="128">
        <v>0</v>
      </c>
      <c r="F107" s="128" t="s">
        <v>689</v>
      </c>
      <c r="G107" s="66">
        <v>0</v>
      </c>
      <c r="H107" s="143" t="s">
        <v>687</v>
      </c>
      <c r="I107" s="143" t="s">
        <v>768</v>
      </c>
      <c r="J107" s="143" t="s">
        <v>769</v>
      </c>
      <c r="K107" s="128" t="s">
        <v>366</v>
      </c>
    </row>
    <row r="108" spans="1:11" s="15" customFormat="1" ht="149.25" customHeight="1">
      <c r="A108" s="284"/>
      <c r="B108" s="284"/>
      <c r="C108" s="275"/>
      <c r="D108" s="128" t="s">
        <v>368</v>
      </c>
      <c r="E108" s="128" t="s">
        <v>423</v>
      </c>
      <c r="F108" s="128" t="s">
        <v>690</v>
      </c>
      <c r="G108" s="66">
        <v>0</v>
      </c>
      <c r="H108" s="143" t="s">
        <v>687</v>
      </c>
      <c r="I108" s="143" t="s">
        <v>770</v>
      </c>
      <c r="J108" s="143" t="s">
        <v>771</v>
      </c>
      <c r="K108" s="128" t="s">
        <v>366</v>
      </c>
    </row>
    <row r="109" spans="1:11" s="15" customFormat="1" ht="126.75" customHeight="1">
      <c r="A109" s="284"/>
      <c r="B109" s="284"/>
      <c r="C109" s="128" t="s">
        <v>369</v>
      </c>
      <c r="D109" s="128" t="s">
        <v>370</v>
      </c>
      <c r="E109" s="128" t="s">
        <v>424</v>
      </c>
      <c r="F109" s="128" t="s">
        <v>691</v>
      </c>
      <c r="G109" s="66">
        <v>65</v>
      </c>
      <c r="H109" s="27">
        <v>1</v>
      </c>
      <c r="I109" s="143" t="s">
        <v>772</v>
      </c>
      <c r="J109" s="143" t="s">
        <v>773</v>
      </c>
      <c r="K109" s="128" t="s">
        <v>366</v>
      </c>
    </row>
    <row r="110" spans="1:11" ht="63" customHeight="1">
      <c r="A110" s="284"/>
      <c r="B110" s="128" t="s">
        <v>66</v>
      </c>
      <c r="C110" s="128" t="s">
        <v>67</v>
      </c>
      <c r="D110" s="128" t="s">
        <v>68</v>
      </c>
      <c r="E110" s="42">
        <v>1</v>
      </c>
      <c r="F110" s="128" t="s">
        <v>692</v>
      </c>
      <c r="G110" s="27">
        <v>0.4</v>
      </c>
      <c r="H110" s="27">
        <v>1</v>
      </c>
      <c r="I110" s="82" t="s">
        <v>774</v>
      </c>
      <c r="J110" s="143" t="s">
        <v>775</v>
      </c>
      <c r="K110" s="128" t="s">
        <v>471</v>
      </c>
    </row>
    <row r="111" spans="1:11" ht="119.25" customHeight="1">
      <c r="A111" s="284"/>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73" t="s">
        <v>272</v>
      </c>
      <c r="B113" s="273"/>
      <c r="C113" s="273"/>
      <c r="D113" s="273"/>
      <c r="E113" s="273"/>
      <c r="F113" s="273"/>
      <c r="G113" s="273"/>
      <c r="H113" s="273"/>
      <c r="I113" s="273"/>
      <c r="J113" s="273"/>
      <c r="K113" s="273"/>
    </row>
    <row r="114" spans="1:11" s="17" customFormat="1" ht="32.25" customHeight="1">
      <c r="A114" s="290" t="s">
        <v>293</v>
      </c>
      <c r="B114" s="290"/>
      <c r="C114" s="290"/>
      <c r="D114" s="290"/>
      <c r="E114" s="290"/>
      <c r="F114" s="290"/>
      <c r="G114" s="290"/>
      <c r="H114" s="290"/>
      <c r="I114" s="290"/>
      <c r="J114" s="290"/>
      <c r="K114" s="290"/>
    </row>
    <row r="115" spans="1:11" s="33" customFormat="1" ht="35.25" customHeight="1">
      <c r="A115" s="46" t="s">
        <v>477</v>
      </c>
      <c r="B115" s="259" t="s">
        <v>479</v>
      </c>
      <c r="C115" s="259" t="s">
        <v>514</v>
      </c>
      <c r="D115" s="259" t="s">
        <v>3</v>
      </c>
      <c r="E115" s="259" t="s">
        <v>528</v>
      </c>
      <c r="F115" s="259"/>
      <c r="G115" s="314" t="s">
        <v>515</v>
      </c>
      <c r="H115" s="321"/>
      <c r="I115" s="321"/>
      <c r="J115" s="315"/>
      <c r="K115" s="259" t="s">
        <v>485</v>
      </c>
    </row>
    <row r="116" spans="1:11" s="33" customFormat="1" ht="36">
      <c r="A116" s="46" t="s">
        <v>478</v>
      </c>
      <c r="B116" s="259"/>
      <c r="C116" s="259"/>
      <c r="D116" s="259"/>
      <c r="E116" s="124" t="s">
        <v>392</v>
      </c>
      <c r="F116" s="124" t="s">
        <v>391</v>
      </c>
      <c r="G116" s="3" t="s">
        <v>516</v>
      </c>
      <c r="H116" s="3" t="s">
        <v>517</v>
      </c>
      <c r="I116" s="3" t="s">
        <v>396</v>
      </c>
      <c r="J116" s="3" t="s">
        <v>391</v>
      </c>
      <c r="K116" s="259"/>
    </row>
    <row r="117" spans="1:11" s="14" customFormat="1" ht="88.5" customHeight="1">
      <c r="A117" s="284" t="s">
        <v>432</v>
      </c>
      <c r="B117" s="284" t="s">
        <v>597</v>
      </c>
      <c r="C117" s="284" t="s">
        <v>357</v>
      </c>
      <c r="D117" s="128" t="s">
        <v>596</v>
      </c>
      <c r="E117" s="87" t="s">
        <v>610</v>
      </c>
      <c r="F117" s="128" t="s">
        <v>625</v>
      </c>
      <c r="G117" s="88">
        <v>0</v>
      </c>
      <c r="H117" s="89">
        <v>6547040539</v>
      </c>
      <c r="I117" s="89"/>
      <c r="J117" s="89"/>
      <c r="K117" s="128" t="s">
        <v>611</v>
      </c>
    </row>
    <row r="118" spans="1:11" s="14" customFormat="1" ht="108">
      <c r="A118" s="284"/>
      <c r="B118" s="284"/>
      <c r="C118" s="284"/>
      <c r="D118" s="128" t="s">
        <v>476</v>
      </c>
      <c r="E118" s="27" t="s">
        <v>612</v>
      </c>
      <c r="F118" s="128" t="s">
        <v>694</v>
      </c>
      <c r="G118" s="66">
        <v>0</v>
      </c>
      <c r="H118" s="27">
        <v>0.5</v>
      </c>
      <c r="I118" s="90"/>
      <c r="J118" s="90"/>
      <c r="K118" s="128" t="s">
        <v>486</v>
      </c>
    </row>
    <row r="119" spans="1:11" s="14" customFormat="1" ht="72">
      <c r="A119" s="284"/>
      <c r="B119" s="284"/>
      <c r="C119" s="284"/>
      <c r="D119" s="128" t="s">
        <v>484</v>
      </c>
      <c r="E119" s="27" t="s">
        <v>613</v>
      </c>
      <c r="F119" s="128" t="s">
        <v>614</v>
      </c>
      <c r="G119" s="66">
        <v>0</v>
      </c>
      <c r="H119" s="27">
        <v>0.8</v>
      </c>
      <c r="I119" s="90"/>
      <c r="J119" s="90"/>
      <c r="K119" s="128" t="s">
        <v>486</v>
      </c>
    </row>
    <row r="120" spans="1:11" s="14" customFormat="1" ht="69.75" customHeight="1">
      <c r="A120" s="296"/>
      <c r="B120" s="128" t="s">
        <v>273</v>
      </c>
      <c r="C120" s="128" t="s">
        <v>274</v>
      </c>
      <c r="D120" s="128" t="s">
        <v>275</v>
      </c>
      <c r="E120" s="27">
        <v>1</v>
      </c>
      <c r="F120" s="125" t="s">
        <v>624</v>
      </c>
      <c r="G120" s="27">
        <v>0.7</v>
      </c>
      <c r="H120" s="66" t="s">
        <v>276</v>
      </c>
      <c r="I120" s="91"/>
      <c r="J120" s="91"/>
      <c r="K120" s="128" t="s">
        <v>361</v>
      </c>
    </row>
    <row r="121" spans="1:11" s="14" customFormat="1" ht="113.25" customHeight="1">
      <c r="A121" s="296"/>
      <c r="B121" s="128" t="s">
        <v>277</v>
      </c>
      <c r="C121" s="128" t="s">
        <v>278</v>
      </c>
      <c r="D121" s="128" t="s">
        <v>430</v>
      </c>
      <c r="E121" s="27">
        <v>0.9</v>
      </c>
      <c r="F121" s="125" t="s">
        <v>695</v>
      </c>
      <c r="G121" s="27">
        <v>0.9</v>
      </c>
      <c r="H121" s="27">
        <v>1</v>
      </c>
      <c r="I121" s="128"/>
      <c r="J121" s="128"/>
      <c r="K121" s="128" t="s">
        <v>487</v>
      </c>
    </row>
    <row r="122" spans="1:11" s="14" customFormat="1" ht="104.25" customHeight="1">
      <c r="A122" s="296"/>
      <c r="B122" s="128" t="s">
        <v>279</v>
      </c>
      <c r="C122" s="128" t="s">
        <v>280</v>
      </c>
      <c r="D122" s="128" t="s">
        <v>281</v>
      </c>
      <c r="E122" s="88" t="s">
        <v>425</v>
      </c>
      <c r="F122" s="125" t="s">
        <v>426</v>
      </c>
      <c r="G122" s="66">
        <v>0</v>
      </c>
      <c r="H122" s="27">
        <v>1</v>
      </c>
      <c r="I122" s="88"/>
      <c r="J122" s="88"/>
      <c r="K122" s="128" t="s">
        <v>488</v>
      </c>
    </row>
    <row r="123" spans="1:11" s="14" customFormat="1" ht="90" customHeight="1">
      <c r="A123" s="296"/>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96"/>
      <c r="B124" s="26" t="s">
        <v>285</v>
      </c>
      <c r="C124" s="128" t="s">
        <v>286</v>
      </c>
      <c r="D124" s="128" t="s">
        <v>287</v>
      </c>
      <c r="E124" s="128" t="s">
        <v>616</v>
      </c>
      <c r="F124" s="125" t="s">
        <v>535</v>
      </c>
      <c r="G124" s="66">
        <v>0.5</v>
      </c>
      <c r="H124" s="27">
        <v>1</v>
      </c>
      <c r="I124" s="128"/>
      <c r="J124" s="128"/>
      <c r="K124" s="128" t="s">
        <v>489</v>
      </c>
    </row>
    <row r="125" spans="1:11" s="14" customFormat="1" ht="96">
      <c r="A125" s="296"/>
      <c r="B125" s="284" t="s">
        <v>288</v>
      </c>
      <c r="C125" s="128" t="s">
        <v>289</v>
      </c>
      <c r="D125" s="128" t="s">
        <v>290</v>
      </c>
      <c r="E125" s="128">
        <v>0</v>
      </c>
      <c r="F125" s="128" t="s">
        <v>490</v>
      </c>
      <c r="G125" s="66">
        <v>0</v>
      </c>
      <c r="H125" s="66" t="s">
        <v>276</v>
      </c>
      <c r="I125" s="128"/>
      <c r="J125" s="128"/>
      <c r="K125" s="128" t="s">
        <v>491</v>
      </c>
    </row>
    <row r="126" spans="1:11" s="14" customFormat="1" ht="48">
      <c r="A126" s="296"/>
      <c r="B126" s="284"/>
      <c r="C126" s="128" t="s">
        <v>291</v>
      </c>
      <c r="D126" s="128" t="s">
        <v>292</v>
      </c>
      <c r="E126" s="128">
        <v>0</v>
      </c>
      <c r="F126" s="128" t="s">
        <v>431</v>
      </c>
      <c r="G126" s="66">
        <v>0</v>
      </c>
      <c r="H126" s="66" t="s">
        <v>276</v>
      </c>
      <c r="I126" s="94"/>
      <c r="J126" s="94"/>
      <c r="K126" s="128" t="s">
        <v>361</v>
      </c>
    </row>
    <row r="127" spans="1:11" s="14" customFormat="1" ht="353.25" customHeight="1">
      <c r="A127" s="296"/>
      <c r="B127" s="128" t="s">
        <v>359</v>
      </c>
      <c r="C127" s="128" t="s">
        <v>428</v>
      </c>
      <c r="D127" s="128" t="s">
        <v>598</v>
      </c>
      <c r="E127" s="126" t="s">
        <v>706</v>
      </c>
      <c r="F127" s="126" t="s">
        <v>666</v>
      </c>
      <c r="G127" s="66">
        <v>0</v>
      </c>
      <c r="H127" s="66" t="s">
        <v>429</v>
      </c>
      <c r="I127" s="128"/>
      <c r="J127" s="128"/>
      <c r="K127" s="128" t="s">
        <v>360</v>
      </c>
    </row>
    <row r="128" spans="1:11" ht="48" customHeight="1">
      <c r="A128" s="296"/>
      <c r="B128" s="128" t="s">
        <v>66</v>
      </c>
      <c r="C128" s="128" t="s">
        <v>67</v>
      </c>
      <c r="D128" s="128" t="s">
        <v>68</v>
      </c>
      <c r="E128" s="42">
        <v>0.7</v>
      </c>
      <c r="F128" s="128" t="s">
        <v>594</v>
      </c>
      <c r="G128" s="66">
        <v>0</v>
      </c>
      <c r="H128" s="27">
        <v>0.7</v>
      </c>
      <c r="I128" s="128"/>
      <c r="J128" s="128"/>
      <c r="K128" s="128" t="s">
        <v>69</v>
      </c>
    </row>
    <row r="129" spans="1:11" ht="57" customHeight="1">
      <c r="A129" s="296"/>
      <c r="B129" s="128" t="s">
        <v>70</v>
      </c>
      <c r="C129" s="128" t="s">
        <v>71</v>
      </c>
      <c r="D129" s="128" t="s">
        <v>72</v>
      </c>
      <c r="E129" s="42">
        <v>1</v>
      </c>
      <c r="F129" s="128" t="s">
        <v>595</v>
      </c>
      <c r="G129" s="66">
        <v>0</v>
      </c>
      <c r="H129" s="27">
        <v>1</v>
      </c>
      <c r="I129" s="128"/>
      <c r="J129" s="128"/>
      <c r="K129" s="128" t="s">
        <v>69</v>
      </c>
    </row>
    <row r="130" spans="1:11" s="8" customFormat="1" ht="36" customHeight="1">
      <c r="A130" s="287" t="s">
        <v>483</v>
      </c>
      <c r="B130" s="288"/>
      <c r="C130" s="288"/>
      <c r="D130" s="288"/>
      <c r="E130" s="288"/>
      <c r="F130" s="288"/>
      <c r="G130" s="288"/>
      <c r="H130" s="288"/>
      <c r="I130" s="288"/>
      <c r="J130" s="288"/>
      <c r="K130" s="288"/>
    </row>
    <row r="131" spans="1:11" s="176" customFormat="1" ht="25.5" customHeight="1">
      <c r="A131" s="331" t="s">
        <v>294</v>
      </c>
      <c r="B131" s="331"/>
      <c r="C131" s="331"/>
      <c r="D131" s="331"/>
      <c r="E131" s="331"/>
      <c r="F131" s="331"/>
      <c r="G131" s="331"/>
      <c r="H131" s="331"/>
      <c r="I131" s="331"/>
      <c r="J131" s="331"/>
      <c r="K131" s="331"/>
    </row>
    <row r="132" spans="1:11" s="176" customFormat="1" ht="48.75" customHeight="1">
      <c r="A132" s="332" t="s">
        <v>522</v>
      </c>
      <c r="B132" s="332"/>
      <c r="C132" s="332"/>
      <c r="D132" s="332"/>
      <c r="E132" s="332"/>
      <c r="F132" s="332"/>
      <c r="G132" s="332"/>
      <c r="H132" s="332"/>
      <c r="I132" s="332"/>
      <c r="J132" s="332"/>
      <c r="K132" s="332"/>
    </row>
    <row r="133" spans="1:11" s="178" customFormat="1" ht="35.25" customHeight="1">
      <c r="A133" s="177" t="s">
        <v>477</v>
      </c>
      <c r="B133" s="333" t="s">
        <v>479</v>
      </c>
      <c r="C133" s="333" t="s">
        <v>514</v>
      </c>
      <c r="D133" s="333" t="s">
        <v>3</v>
      </c>
      <c r="E133" s="333" t="s">
        <v>528</v>
      </c>
      <c r="F133" s="333"/>
      <c r="G133" s="334" t="s">
        <v>515</v>
      </c>
      <c r="H133" s="335"/>
      <c r="I133" s="335"/>
      <c r="J133" s="336"/>
      <c r="K133" s="333" t="s">
        <v>394</v>
      </c>
    </row>
    <row r="134" spans="1:11" s="178" customFormat="1" ht="36">
      <c r="A134" s="177" t="s">
        <v>478</v>
      </c>
      <c r="B134" s="333"/>
      <c r="C134" s="333"/>
      <c r="D134" s="333"/>
      <c r="E134" s="179" t="s">
        <v>392</v>
      </c>
      <c r="F134" s="179" t="s">
        <v>391</v>
      </c>
      <c r="G134" s="180" t="s">
        <v>516</v>
      </c>
      <c r="H134" s="180" t="s">
        <v>517</v>
      </c>
      <c r="I134" s="180" t="s">
        <v>396</v>
      </c>
      <c r="J134" s="180" t="s">
        <v>391</v>
      </c>
      <c r="K134" s="333"/>
    </row>
    <row r="135" spans="1:11" s="176" customFormat="1" ht="228.75" customHeight="1">
      <c r="A135" s="342" t="s">
        <v>84</v>
      </c>
      <c r="B135" s="337" t="s">
        <v>295</v>
      </c>
      <c r="C135" s="337" t="s">
        <v>385</v>
      </c>
      <c r="D135" s="337" t="s">
        <v>599</v>
      </c>
      <c r="E135" s="337" t="s">
        <v>435</v>
      </c>
      <c r="F135" s="181" t="s">
        <v>601</v>
      </c>
      <c r="G135" s="338">
        <v>0</v>
      </c>
      <c r="H135" s="344">
        <v>1</v>
      </c>
      <c r="I135" s="345"/>
      <c r="J135" s="182"/>
      <c r="K135" s="337" t="s">
        <v>600</v>
      </c>
    </row>
    <row r="136" spans="1:11" s="176" customFormat="1" ht="193.5" customHeight="1">
      <c r="A136" s="342"/>
      <c r="B136" s="337"/>
      <c r="C136" s="337"/>
      <c r="D136" s="337"/>
      <c r="E136" s="337"/>
      <c r="F136" s="183" t="s">
        <v>602</v>
      </c>
      <c r="G136" s="338"/>
      <c r="H136" s="344"/>
      <c r="I136" s="345"/>
      <c r="J136" s="182"/>
      <c r="K136" s="337"/>
    </row>
    <row r="137" spans="1:11" s="176" customFormat="1" ht="60">
      <c r="A137" s="343"/>
      <c r="B137" s="339" t="s">
        <v>296</v>
      </c>
      <c r="C137" s="181" t="s">
        <v>523</v>
      </c>
      <c r="D137" s="184" t="s">
        <v>297</v>
      </c>
      <c r="E137" s="184" t="s">
        <v>436</v>
      </c>
      <c r="F137" s="181" t="s">
        <v>603</v>
      </c>
      <c r="G137" s="185">
        <v>0</v>
      </c>
      <c r="H137" s="186">
        <v>1</v>
      </c>
      <c r="I137" s="184"/>
      <c r="J137" s="184"/>
      <c r="K137" s="184" t="s">
        <v>298</v>
      </c>
    </row>
    <row r="138" spans="1:11" s="176" customFormat="1" ht="119.25" customHeight="1">
      <c r="A138" s="343"/>
      <c r="B138" s="339"/>
      <c r="C138" s="181" t="s">
        <v>386</v>
      </c>
      <c r="D138" s="184" t="s">
        <v>390</v>
      </c>
      <c r="E138" s="184" t="s">
        <v>524</v>
      </c>
      <c r="F138" s="181" t="s">
        <v>525</v>
      </c>
      <c r="G138" s="185">
        <v>0</v>
      </c>
      <c r="H138" s="186">
        <v>1</v>
      </c>
      <c r="I138" s="184"/>
      <c r="J138" s="184"/>
      <c r="K138" s="184" t="s">
        <v>299</v>
      </c>
    </row>
    <row r="139" spans="1:11" s="176" customFormat="1" ht="185.25" customHeight="1">
      <c r="A139" s="343"/>
      <c r="B139" s="340" t="s">
        <v>300</v>
      </c>
      <c r="C139" s="340" t="s">
        <v>387</v>
      </c>
      <c r="D139" s="340" t="s">
        <v>301</v>
      </c>
      <c r="E139" s="340" t="s">
        <v>604</v>
      </c>
      <c r="F139" s="181" t="s">
        <v>696</v>
      </c>
      <c r="G139" s="340">
        <v>0</v>
      </c>
      <c r="H139" s="340">
        <v>1</v>
      </c>
      <c r="I139" s="340"/>
      <c r="J139" s="181"/>
      <c r="K139" s="340" t="s">
        <v>302</v>
      </c>
    </row>
    <row r="140" spans="1:11" s="176" customFormat="1" ht="260.25" customHeight="1">
      <c r="A140" s="343"/>
      <c r="B140" s="341"/>
      <c r="C140" s="341"/>
      <c r="D140" s="341"/>
      <c r="E140" s="341"/>
      <c r="F140" s="181" t="s">
        <v>667</v>
      </c>
      <c r="G140" s="341"/>
      <c r="H140" s="341"/>
      <c r="I140" s="341"/>
      <c r="J140" s="187"/>
      <c r="K140" s="341"/>
    </row>
    <row r="141" spans="1:11" s="176" customFormat="1" ht="84">
      <c r="A141" s="343"/>
      <c r="B141" s="340" t="s">
        <v>303</v>
      </c>
      <c r="C141" s="184" t="s">
        <v>304</v>
      </c>
      <c r="D141" s="184" t="s">
        <v>305</v>
      </c>
      <c r="E141" s="184" t="s">
        <v>417</v>
      </c>
      <c r="F141" s="184" t="s">
        <v>433</v>
      </c>
      <c r="G141" s="188">
        <v>0</v>
      </c>
      <c r="H141" s="189"/>
      <c r="I141" s="189"/>
      <c r="J141" s="189"/>
      <c r="K141" s="184" t="s">
        <v>606</v>
      </c>
    </row>
    <row r="142" spans="1:11" s="176" customFormat="1" ht="57.75" customHeight="1">
      <c r="A142" s="343"/>
      <c r="B142" s="340"/>
      <c r="C142" s="184" t="s">
        <v>389</v>
      </c>
      <c r="D142" s="184" t="s">
        <v>388</v>
      </c>
      <c r="E142" s="184" t="s">
        <v>417</v>
      </c>
      <c r="F142" s="184" t="s">
        <v>668</v>
      </c>
      <c r="G142" s="188"/>
      <c r="H142" s="189"/>
      <c r="I142" s="189"/>
      <c r="J142" s="189"/>
      <c r="K142" s="184" t="s">
        <v>308</v>
      </c>
    </row>
    <row r="143" spans="1:11" s="176" customFormat="1" ht="48">
      <c r="A143" s="343"/>
      <c r="B143" s="340"/>
      <c r="C143" s="184" t="s">
        <v>306</v>
      </c>
      <c r="D143" s="184" t="s">
        <v>307</v>
      </c>
      <c r="E143" s="184" t="s">
        <v>425</v>
      </c>
      <c r="F143" s="184" t="s">
        <v>669</v>
      </c>
      <c r="G143" s="185">
        <v>0</v>
      </c>
      <c r="H143" s="186">
        <v>1</v>
      </c>
      <c r="I143" s="184"/>
      <c r="J143" s="184"/>
      <c r="K143" s="184" t="s">
        <v>607</v>
      </c>
    </row>
    <row r="144" spans="1:11" s="176" customFormat="1" ht="84">
      <c r="A144" s="343"/>
      <c r="B144" s="341"/>
      <c r="C144" s="184" t="s">
        <v>697</v>
      </c>
      <c r="D144" s="184" t="s">
        <v>307</v>
      </c>
      <c r="E144" s="184" t="s">
        <v>425</v>
      </c>
      <c r="F144" s="184" t="s">
        <v>628</v>
      </c>
      <c r="G144" s="185">
        <v>0</v>
      </c>
      <c r="H144" s="186">
        <v>1</v>
      </c>
      <c r="I144" s="184"/>
      <c r="J144" s="184"/>
      <c r="K144" s="184" t="s">
        <v>607</v>
      </c>
    </row>
    <row r="145" spans="1:11" s="176" customFormat="1" ht="72">
      <c r="A145" s="343"/>
      <c r="B145" s="184" t="s">
        <v>309</v>
      </c>
      <c r="C145" s="184" t="s">
        <v>310</v>
      </c>
      <c r="D145" s="184" t="s">
        <v>311</v>
      </c>
      <c r="E145" s="184" t="s">
        <v>413</v>
      </c>
      <c r="F145" s="184" t="s">
        <v>434</v>
      </c>
      <c r="G145" s="185">
        <v>0</v>
      </c>
      <c r="H145" s="186">
        <v>1</v>
      </c>
      <c r="I145" s="184"/>
      <c r="J145" s="184"/>
      <c r="K145" s="184" t="s">
        <v>312</v>
      </c>
    </row>
    <row r="146" spans="1:11" s="176" customFormat="1" ht="48">
      <c r="A146" s="342" t="s">
        <v>84</v>
      </c>
      <c r="B146" s="340" t="s">
        <v>313</v>
      </c>
      <c r="C146" s="171" t="s">
        <v>314</v>
      </c>
      <c r="D146" s="184" t="s">
        <v>315</v>
      </c>
      <c r="E146" s="184">
        <v>1</v>
      </c>
      <c r="F146" s="184" t="s">
        <v>437</v>
      </c>
      <c r="G146" s="185">
        <v>0</v>
      </c>
      <c r="H146" s="185">
        <v>1</v>
      </c>
      <c r="I146" s="185"/>
      <c r="J146" s="185"/>
      <c r="K146" s="184" t="s">
        <v>316</v>
      </c>
    </row>
    <row r="147" spans="1:11" s="176" customFormat="1" ht="48" customHeight="1">
      <c r="A147" s="341"/>
      <c r="B147" s="343"/>
      <c r="C147" s="184" t="s">
        <v>317</v>
      </c>
      <c r="D147" s="184" t="s">
        <v>318</v>
      </c>
      <c r="E147" s="184" t="s">
        <v>422</v>
      </c>
      <c r="F147" s="184" t="s">
        <v>698</v>
      </c>
      <c r="G147" s="185">
        <v>0</v>
      </c>
      <c r="H147" s="186">
        <v>1</v>
      </c>
      <c r="I147" s="186"/>
      <c r="J147" s="186"/>
      <c r="K147" s="184" t="s">
        <v>319</v>
      </c>
    </row>
    <row r="148" spans="1:11" s="176" customFormat="1" ht="45" customHeight="1">
      <c r="A148" s="341"/>
      <c r="B148" s="343"/>
      <c r="C148" s="184" t="s">
        <v>320</v>
      </c>
      <c r="D148" s="184" t="s">
        <v>321</v>
      </c>
      <c r="E148" s="184">
        <v>1</v>
      </c>
      <c r="F148" s="184" t="s">
        <v>437</v>
      </c>
      <c r="G148" s="185">
        <v>0</v>
      </c>
      <c r="H148" s="185">
        <v>1</v>
      </c>
      <c r="I148" s="185"/>
      <c r="J148" s="185"/>
      <c r="K148" s="184" t="s">
        <v>322</v>
      </c>
    </row>
    <row r="149" spans="1:11" s="176" customFormat="1" ht="30.75" customHeight="1">
      <c r="A149" s="341"/>
      <c r="B149" s="343"/>
      <c r="C149" s="181" t="s">
        <v>323</v>
      </c>
      <c r="D149" s="181" t="s">
        <v>324</v>
      </c>
      <c r="E149" s="181">
        <v>1</v>
      </c>
      <c r="F149" s="184" t="s">
        <v>437</v>
      </c>
      <c r="G149" s="185">
        <v>0</v>
      </c>
      <c r="H149" s="185">
        <v>1</v>
      </c>
      <c r="I149" s="185"/>
      <c r="J149" s="185"/>
      <c r="K149" s="184" t="s">
        <v>325</v>
      </c>
    </row>
    <row r="150" spans="1:11" s="176" customFormat="1" ht="50.25" customHeight="1">
      <c r="A150" s="341"/>
      <c r="B150" s="341"/>
      <c r="C150" s="171" t="s">
        <v>71</v>
      </c>
      <c r="D150" s="171" t="s">
        <v>72</v>
      </c>
      <c r="E150" s="190">
        <v>1</v>
      </c>
      <c r="F150" s="181" t="s">
        <v>605</v>
      </c>
      <c r="G150" s="172">
        <v>0</v>
      </c>
      <c r="H150" s="191">
        <v>1</v>
      </c>
      <c r="I150" s="191"/>
      <c r="J150" s="191"/>
      <c r="K150" s="173" t="s">
        <v>69</v>
      </c>
    </row>
    <row r="151" spans="1:208" s="192" customFormat="1" ht="55.5" customHeight="1">
      <c r="A151" s="341"/>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85" t="s">
        <v>205</v>
      </c>
      <c r="B152" s="285"/>
      <c r="C152" s="285"/>
      <c r="D152" s="285"/>
      <c r="E152" s="285"/>
      <c r="F152" s="285"/>
      <c r="G152" s="285"/>
      <c r="H152" s="285"/>
      <c r="I152" s="285"/>
      <c r="J152" s="285"/>
      <c r="K152" s="285"/>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60" t="s">
        <v>526</v>
      </c>
      <c r="B153" s="260"/>
      <c r="C153" s="260"/>
      <c r="D153" s="260"/>
      <c r="E153" s="260"/>
      <c r="F153" s="260"/>
      <c r="G153" s="260"/>
      <c r="H153" s="260"/>
      <c r="I153" s="260"/>
      <c r="J153" s="260"/>
      <c r="K153" s="260"/>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59" t="s">
        <v>479</v>
      </c>
      <c r="C154" s="259" t="s">
        <v>514</v>
      </c>
      <c r="D154" s="259" t="s">
        <v>3</v>
      </c>
      <c r="E154" s="259" t="s">
        <v>528</v>
      </c>
      <c r="F154" s="259"/>
      <c r="G154" s="314" t="s">
        <v>515</v>
      </c>
      <c r="H154" s="321"/>
      <c r="I154" s="321"/>
      <c r="J154" s="315"/>
      <c r="K154" s="259" t="s">
        <v>394</v>
      </c>
    </row>
    <row r="155" spans="1:11" s="33" customFormat="1" ht="36">
      <c r="A155" s="75" t="s">
        <v>478</v>
      </c>
      <c r="B155" s="259"/>
      <c r="C155" s="259"/>
      <c r="D155" s="259"/>
      <c r="E155" s="124" t="s">
        <v>392</v>
      </c>
      <c r="F155" s="124" t="s">
        <v>391</v>
      </c>
      <c r="G155" s="3" t="s">
        <v>516</v>
      </c>
      <c r="H155" s="3" t="s">
        <v>517</v>
      </c>
      <c r="I155" s="3" t="s">
        <v>396</v>
      </c>
      <c r="J155" s="3" t="s">
        <v>391</v>
      </c>
      <c r="K155" s="259"/>
    </row>
    <row r="156" spans="1:212" s="14" customFormat="1" ht="85.5" customHeight="1">
      <c r="A156" s="268"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69"/>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69"/>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69"/>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69"/>
      <c r="B160" s="125" t="s">
        <v>162</v>
      </c>
      <c r="C160" s="125" t="s">
        <v>163</v>
      </c>
      <c r="D160" s="4" t="s">
        <v>164</v>
      </c>
      <c r="E160" s="70" t="s">
        <v>441</v>
      </c>
      <c r="F160" s="126" t="s">
        <v>466</v>
      </c>
      <c r="G160" s="134">
        <v>0</v>
      </c>
      <c r="H160" s="132">
        <v>1</v>
      </c>
      <c r="I160" s="131"/>
      <c r="J160" s="131"/>
      <c r="K160" s="126" t="s">
        <v>158</v>
      </c>
    </row>
    <row r="161" spans="1:11" ht="120">
      <c r="A161" s="269"/>
      <c r="B161" s="71" t="s">
        <v>165</v>
      </c>
      <c r="C161" s="72" t="s">
        <v>166</v>
      </c>
      <c r="D161" s="4" t="s">
        <v>167</v>
      </c>
      <c r="E161" s="134">
        <v>3</v>
      </c>
      <c r="F161" s="126" t="s">
        <v>608</v>
      </c>
      <c r="G161" s="134">
        <v>0</v>
      </c>
      <c r="H161" s="134">
        <v>3</v>
      </c>
      <c r="I161" s="131"/>
      <c r="J161" s="131"/>
      <c r="K161" s="55" t="s">
        <v>168</v>
      </c>
    </row>
    <row r="162" spans="1:11" ht="108">
      <c r="A162" s="269"/>
      <c r="B162" s="71" t="s">
        <v>169</v>
      </c>
      <c r="C162" s="72" t="s">
        <v>170</v>
      </c>
      <c r="D162" s="4" t="s">
        <v>171</v>
      </c>
      <c r="E162" s="134">
        <v>1</v>
      </c>
      <c r="F162" s="126" t="s">
        <v>442</v>
      </c>
      <c r="G162" s="134">
        <v>0</v>
      </c>
      <c r="H162" s="134">
        <v>1</v>
      </c>
      <c r="I162" s="131"/>
      <c r="J162" s="131"/>
      <c r="K162" s="55" t="s">
        <v>103</v>
      </c>
    </row>
    <row r="163" spans="1:11" ht="108">
      <c r="A163" s="284" t="s">
        <v>439</v>
      </c>
      <c r="B163" s="73" t="s">
        <v>341</v>
      </c>
      <c r="C163" s="133" t="s">
        <v>172</v>
      </c>
      <c r="D163" s="4" t="s">
        <v>173</v>
      </c>
      <c r="E163" s="134">
        <v>1</v>
      </c>
      <c r="F163" s="131" t="s">
        <v>512</v>
      </c>
      <c r="G163" s="134">
        <v>0</v>
      </c>
      <c r="H163" s="134">
        <v>1</v>
      </c>
      <c r="I163" s="98"/>
      <c r="J163" s="98"/>
      <c r="K163" s="55" t="s">
        <v>174</v>
      </c>
    </row>
    <row r="164" spans="1:212" ht="56.25" customHeight="1">
      <c r="A164" s="284"/>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84"/>
      <c r="B165" s="126" t="s">
        <v>617</v>
      </c>
      <c r="C165" s="125" t="s">
        <v>618</v>
      </c>
      <c r="D165" s="4" t="s">
        <v>177</v>
      </c>
      <c r="E165" s="4">
        <v>1</v>
      </c>
      <c r="F165" s="125" t="s">
        <v>622</v>
      </c>
      <c r="G165" s="134">
        <v>0</v>
      </c>
      <c r="H165" s="134">
        <v>1</v>
      </c>
      <c r="I165" s="98"/>
      <c r="J165" s="98"/>
      <c r="K165" s="55" t="s">
        <v>178</v>
      </c>
    </row>
    <row r="166" spans="1:11" ht="216" customHeight="1">
      <c r="A166" s="284"/>
      <c r="B166" s="294" t="s">
        <v>179</v>
      </c>
      <c r="C166" s="293" t="s">
        <v>180</v>
      </c>
      <c r="D166" s="4" t="s">
        <v>176</v>
      </c>
      <c r="E166" s="4" t="s">
        <v>620</v>
      </c>
      <c r="F166" s="126" t="s">
        <v>699</v>
      </c>
      <c r="G166" s="134">
        <v>0</v>
      </c>
      <c r="H166" s="132">
        <v>1</v>
      </c>
      <c r="I166" s="125"/>
      <c r="J166" s="125"/>
      <c r="K166" s="55" t="s">
        <v>621</v>
      </c>
    </row>
    <row r="167" spans="1:11" ht="132.75" customHeight="1">
      <c r="A167" s="284"/>
      <c r="B167" s="294"/>
      <c r="C167" s="293"/>
      <c r="D167" s="4" t="s">
        <v>176</v>
      </c>
      <c r="E167" s="4" t="s">
        <v>510</v>
      </c>
      <c r="F167" s="126" t="s">
        <v>619</v>
      </c>
      <c r="G167" s="134">
        <v>0</v>
      </c>
      <c r="H167" s="132">
        <v>1</v>
      </c>
      <c r="I167" s="125"/>
      <c r="J167" s="125"/>
      <c r="K167" s="55" t="s">
        <v>621</v>
      </c>
    </row>
    <row r="168" spans="1:11" ht="120">
      <c r="A168" s="284"/>
      <c r="B168" s="74" t="s">
        <v>181</v>
      </c>
      <c r="C168" s="125" t="s">
        <v>182</v>
      </c>
      <c r="D168" s="4" t="s">
        <v>507</v>
      </c>
      <c r="E168" s="4">
        <v>1</v>
      </c>
      <c r="F168" s="126" t="s">
        <v>509</v>
      </c>
      <c r="G168" s="134">
        <v>0</v>
      </c>
      <c r="H168" s="134">
        <v>1</v>
      </c>
      <c r="I168" s="98"/>
      <c r="J168" s="98"/>
      <c r="K168" s="55" t="s">
        <v>508</v>
      </c>
    </row>
    <row r="169" spans="1:11" ht="144">
      <c r="A169" s="284"/>
      <c r="B169" s="125" t="s">
        <v>183</v>
      </c>
      <c r="C169" s="125" t="s">
        <v>184</v>
      </c>
      <c r="D169" s="4" t="s">
        <v>176</v>
      </c>
      <c r="E169" s="4" t="s">
        <v>419</v>
      </c>
      <c r="F169" s="126" t="s">
        <v>444</v>
      </c>
      <c r="G169" s="134">
        <v>0</v>
      </c>
      <c r="H169" s="132" t="s">
        <v>510</v>
      </c>
      <c r="I169" s="126"/>
      <c r="J169" s="126"/>
      <c r="K169" s="55" t="s">
        <v>174</v>
      </c>
    </row>
    <row r="170" spans="1:11" ht="60">
      <c r="A170" s="284"/>
      <c r="B170" s="125" t="s">
        <v>185</v>
      </c>
      <c r="C170" s="125" t="s">
        <v>186</v>
      </c>
      <c r="D170" s="125" t="s">
        <v>187</v>
      </c>
      <c r="E170" s="125">
        <v>1</v>
      </c>
      <c r="F170" s="126" t="s">
        <v>700</v>
      </c>
      <c r="G170" s="134">
        <v>0</v>
      </c>
      <c r="H170" s="134">
        <v>1</v>
      </c>
      <c r="I170" s="98"/>
      <c r="J170" s="98"/>
      <c r="K170" s="55" t="s">
        <v>174</v>
      </c>
    </row>
    <row r="171" spans="1:11" ht="48">
      <c r="A171" s="284"/>
      <c r="B171" s="125" t="s">
        <v>188</v>
      </c>
      <c r="C171" s="126" t="s">
        <v>189</v>
      </c>
      <c r="D171" s="125" t="s">
        <v>190</v>
      </c>
      <c r="E171" s="125" t="s">
        <v>436</v>
      </c>
      <c r="F171" s="126" t="s">
        <v>445</v>
      </c>
      <c r="G171" s="134">
        <v>0</v>
      </c>
      <c r="H171" s="125" t="s">
        <v>436</v>
      </c>
      <c r="I171" s="126"/>
      <c r="J171" s="126"/>
      <c r="K171" s="55" t="s">
        <v>174</v>
      </c>
    </row>
    <row r="172" spans="1:11" ht="36">
      <c r="A172" s="284"/>
      <c r="B172" s="125" t="s">
        <v>191</v>
      </c>
      <c r="C172" s="125" t="s">
        <v>192</v>
      </c>
      <c r="D172" s="71" t="s">
        <v>193</v>
      </c>
      <c r="E172" s="71">
        <v>1</v>
      </c>
      <c r="F172" s="126" t="s">
        <v>447</v>
      </c>
      <c r="G172" s="134">
        <v>0</v>
      </c>
      <c r="H172" s="134">
        <v>1</v>
      </c>
      <c r="I172" s="126"/>
      <c r="J172" s="126"/>
      <c r="K172" s="55" t="s">
        <v>174</v>
      </c>
    </row>
    <row r="173" spans="1:11" ht="48">
      <c r="A173" s="284"/>
      <c r="B173" s="125" t="s">
        <v>194</v>
      </c>
      <c r="C173" s="125" t="s">
        <v>195</v>
      </c>
      <c r="D173" s="126" t="s">
        <v>196</v>
      </c>
      <c r="E173" s="126">
        <v>1</v>
      </c>
      <c r="F173" s="74" t="s">
        <v>609</v>
      </c>
      <c r="G173" s="131">
        <v>0</v>
      </c>
      <c r="H173" s="131">
        <v>1</v>
      </c>
      <c r="I173" s="126"/>
      <c r="J173" s="126"/>
      <c r="K173" s="55" t="s">
        <v>174</v>
      </c>
    </row>
    <row r="174" spans="1:11" ht="36">
      <c r="A174" s="284" t="s">
        <v>197</v>
      </c>
      <c r="B174" s="26" t="s">
        <v>198</v>
      </c>
      <c r="C174" s="125" t="s">
        <v>199</v>
      </c>
      <c r="D174" s="126" t="s">
        <v>200</v>
      </c>
      <c r="E174" s="126" t="s">
        <v>572</v>
      </c>
      <c r="F174" s="133"/>
      <c r="G174" s="131">
        <v>0</v>
      </c>
      <c r="H174" s="132">
        <v>1</v>
      </c>
      <c r="I174" s="131"/>
      <c r="J174" s="131"/>
      <c r="K174" s="55" t="s">
        <v>201</v>
      </c>
    </row>
    <row r="175" spans="1:11" ht="60">
      <c r="A175" s="269"/>
      <c r="B175" s="125" t="s">
        <v>202</v>
      </c>
      <c r="C175" s="125" t="s">
        <v>203</v>
      </c>
      <c r="D175" s="125" t="s">
        <v>176</v>
      </c>
      <c r="E175" s="131" t="s">
        <v>422</v>
      </c>
      <c r="F175" s="56" t="s">
        <v>467</v>
      </c>
      <c r="G175" s="131">
        <v>0</v>
      </c>
      <c r="H175" s="19">
        <v>1</v>
      </c>
      <c r="I175" s="98"/>
      <c r="J175" s="98"/>
      <c r="K175" s="55" t="s">
        <v>168</v>
      </c>
    </row>
    <row r="176" spans="1:11" ht="72">
      <c r="A176" s="269"/>
      <c r="B176" s="72" t="s">
        <v>268</v>
      </c>
      <c r="C176" s="72" t="s">
        <v>271</v>
      </c>
      <c r="D176" s="125" t="s">
        <v>269</v>
      </c>
      <c r="E176" s="125" t="s">
        <v>573</v>
      </c>
      <c r="F176" s="133"/>
      <c r="G176" s="131">
        <v>0</v>
      </c>
      <c r="H176" s="19">
        <v>1</v>
      </c>
      <c r="I176" s="131"/>
      <c r="J176" s="131"/>
      <c r="K176" s="55" t="s">
        <v>204</v>
      </c>
    </row>
    <row r="177" spans="1:11" ht="36">
      <c r="A177" s="269"/>
      <c r="B177" s="126" t="s">
        <v>66</v>
      </c>
      <c r="C177" s="128" t="s">
        <v>67</v>
      </c>
      <c r="D177" s="128" t="s">
        <v>68</v>
      </c>
      <c r="E177" s="42">
        <v>0.8</v>
      </c>
      <c r="F177" s="4" t="s">
        <v>446</v>
      </c>
      <c r="G177" s="66">
        <v>0</v>
      </c>
      <c r="H177" s="27">
        <v>1</v>
      </c>
      <c r="I177" s="27"/>
      <c r="J177" s="27"/>
      <c r="K177" s="126" t="s">
        <v>69</v>
      </c>
    </row>
    <row r="178" spans="1:11" ht="72">
      <c r="A178" s="269"/>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73" t="s">
        <v>86</v>
      </c>
      <c r="B180" s="273"/>
      <c r="C180" s="273"/>
      <c r="D180" s="273"/>
      <c r="E180" s="273"/>
      <c r="F180" s="273"/>
      <c r="G180" s="273"/>
      <c r="H180" s="273"/>
      <c r="I180" s="273"/>
      <c r="J180" s="273"/>
      <c r="K180" s="273"/>
    </row>
    <row r="181" spans="1:11" ht="24" customHeight="1">
      <c r="A181" s="283" t="s">
        <v>87</v>
      </c>
      <c r="B181" s="283"/>
      <c r="C181" s="283"/>
      <c r="D181" s="283"/>
      <c r="E181" s="283"/>
      <c r="F181" s="283"/>
      <c r="G181" s="283"/>
      <c r="H181" s="283"/>
      <c r="I181" s="283"/>
      <c r="J181" s="283"/>
      <c r="K181" s="283"/>
    </row>
    <row r="182" spans="1:11" s="33" customFormat="1" ht="35.25" customHeight="1">
      <c r="A182" s="75" t="s">
        <v>477</v>
      </c>
      <c r="B182" s="259" t="s">
        <v>479</v>
      </c>
      <c r="C182" s="259" t="s">
        <v>514</v>
      </c>
      <c r="D182" s="259" t="s">
        <v>3</v>
      </c>
      <c r="E182" s="259" t="s">
        <v>528</v>
      </c>
      <c r="F182" s="259"/>
      <c r="G182" s="314" t="s">
        <v>515</v>
      </c>
      <c r="H182" s="321"/>
      <c r="I182" s="321"/>
      <c r="J182" s="315"/>
      <c r="K182" s="259" t="s">
        <v>394</v>
      </c>
    </row>
    <row r="183" spans="1:11" s="33" customFormat="1" ht="36">
      <c r="A183" s="75" t="s">
        <v>478</v>
      </c>
      <c r="B183" s="259"/>
      <c r="C183" s="259"/>
      <c r="D183" s="259"/>
      <c r="E183" s="124" t="s">
        <v>392</v>
      </c>
      <c r="F183" s="124" t="s">
        <v>391</v>
      </c>
      <c r="G183" s="3" t="s">
        <v>516</v>
      </c>
      <c r="H183" s="3" t="s">
        <v>517</v>
      </c>
      <c r="I183" s="3" t="s">
        <v>396</v>
      </c>
      <c r="J183" s="3" t="s">
        <v>391</v>
      </c>
      <c r="K183" s="259"/>
    </row>
    <row r="184" spans="1:11" ht="84">
      <c r="A184" s="274" t="s">
        <v>88</v>
      </c>
      <c r="B184" s="125" t="s">
        <v>89</v>
      </c>
      <c r="C184" s="125" t="s">
        <v>90</v>
      </c>
      <c r="D184" s="125" t="s">
        <v>116</v>
      </c>
      <c r="E184" s="82">
        <v>1</v>
      </c>
      <c r="F184" s="83" t="s">
        <v>473</v>
      </c>
      <c r="G184" s="19">
        <v>0.7</v>
      </c>
      <c r="H184" s="82">
        <v>1</v>
      </c>
      <c r="I184" s="82">
        <v>0.5</v>
      </c>
      <c r="J184" s="144" t="s">
        <v>778</v>
      </c>
      <c r="K184" s="129" t="s">
        <v>91</v>
      </c>
    </row>
    <row r="185" spans="1:11" ht="80.25" customHeight="1">
      <c r="A185" s="274"/>
      <c r="B185" s="125" t="s">
        <v>92</v>
      </c>
      <c r="C185" s="125" t="s">
        <v>93</v>
      </c>
      <c r="D185" s="125" t="s">
        <v>94</v>
      </c>
      <c r="E185" s="70" t="s">
        <v>537</v>
      </c>
      <c r="F185" s="84" t="s">
        <v>538</v>
      </c>
      <c r="G185" s="19">
        <v>0</v>
      </c>
      <c r="H185" s="82">
        <v>1</v>
      </c>
      <c r="I185" s="82">
        <v>1</v>
      </c>
      <c r="J185" s="84" t="s">
        <v>779</v>
      </c>
      <c r="K185" s="129" t="s">
        <v>539</v>
      </c>
    </row>
    <row r="186" spans="1:11" ht="88.5" customHeight="1">
      <c r="A186" s="274"/>
      <c r="B186" s="125" t="s">
        <v>95</v>
      </c>
      <c r="C186" s="125" t="s">
        <v>701</v>
      </c>
      <c r="D186" s="125" t="s">
        <v>96</v>
      </c>
      <c r="E186" s="70" t="s">
        <v>540</v>
      </c>
      <c r="F186" s="84" t="s">
        <v>702</v>
      </c>
      <c r="G186" s="19">
        <v>0.1</v>
      </c>
      <c r="H186" s="82">
        <v>1</v>
      </c>
      <c r="I186" s="82">
        <v>0.5</v>
      </c>
      <c r="J186" s="4" t="s">
        <v>780</v>
      </c>
      <c r="K186" s="125" t="s">
        <v>539</v>
      </c>
    </row>
    <row r="187" spans="1:11" ht="84">
      <c r="A187" s="274"/>
      <c r="B187" s="125" t="s">
        <v>97</v>
      </c>
      <c r="C187" s="125" t="s">
        <v>98</v>
      </c>
      <c r="D187" s="125" t="s">
        <v>99</v>
      </c>
      <c r="E187" s="70" t="s">
        <v>449</v>
      </c>
      <c r="F187" s="84" t="s">
        <v>703</v>
      </c>
      <c r="G187" s="19">
        <v>0</v>
      </c>
      <c r="H187" s="82">
        <v>1</v>
      </c>
      <c r="I187" s="82">
        <v>0.5</v>
      </c>
      <c r="J187" s="84" t="s">
        <v>703</v>
      </c>
      <c r="K187" s="125" t="s">
        <v>539</v>
      </c>
    </row>
    <row r="188" spans="1:11" ht="113.25" customHeight="1">
      <c r="A188" s="274"/>
      <c r="B188" s="125" t="s">
        <v>100</v>
      </c>
      <c r="C188" s="125" t="s">
        <v>101</v>
      </c>
      <c r="D188" s="125" t="s">
        <v>102</v>
      </c>
      <c r="E188" s="34" t="s">
        <v>541</v>
      </c>
      <c r="F188" s="85" t="s">
        <v>542</v>
      </c>
      <c r="G188" s="19">
        <v>0</v>
      </c>
      <c r="H188" s="82">
        <v>1</v>
      </c>
      <c r="I188" s="82">
        <v>0.5</v>
      </c>
      <c r="J188" s="144" t="s">
        <v>781</v>
      </c>
      <c r="K188" s="125" t="s">
        <v>103</v>
      </c>
    </row>
    <row r="189" spans="1:11" ht="120" customHeight="1">
      <c r="A189" s="274"/>
      <c r="B189" s="125" t="s">
        <v>104</v>
      </c>
      <c r="C189" s="125" t="s">
        <v>105</v>
      </c>
      <c r="D189" s="125" t="s">
        <v>117</v>
      </c>
      <c r="E189" s="34" t="s">
        <v>417</v>
      </c>
      <c r="F189" s="125" t="s">
        <v>543</v>
      </c>
      <c r="G189" s="19">
        <v>0</v>
      </c>
      <c r="H189" s="82">
        <v>1</v>
      </c>
      <c r="I189" s="82">
        <v>0.5</v>
      </c>
      <c r="J189" s="151" t="s">
        <v>782</v>
      </c>
      <c r="K189" s="125" t="s">
        <v>103</v>
      </c>
    </row>
    <row r="190" spans="1:11" ht="144" customHeight="1">
      <c r="A190" s="274"/>
      <c r="B190" s="125"/>
      <c r="C190" s="125" t="s">
        <v>106</v>
      </c>
      <c r="D190" s="125" t="s">
        <v>107</v>
      </c>
      <c r="E190" s="70" t="s">
        <v>544</v>
      </c>
      <c r="F190" s="125" t="s">
        <v>704</v>
      </c>
      <c r="G190" s="19">
        <v>0</v>
      </c>
      <c r="H190" s="82">
        <v>1</v>
      </c>
      <c r="I190" s="82">
        <v>0</v>
      </c>
      <c r="J190" s="23" t="s">
        <v>783</v>
      </c>
      <c r="K190" s="125" t="s">
        <v>330</v>
      </c>
    </row>
    <row r="191" spans="1:11" ht="128.25" customHeight="1">
      <c r="A191" s="274"/>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74"/>
      <c r="B192" s="260" t="s">
        <v>112</v>
      </c>
      <c r="C192" s="260" t="s">
        <v>113</v>
      </c>
      <c r="D192" s="125" t="s">
        <v>114</v>
      </c>
      <c r="E192" s="66">
        <v>1</v>
      </c>
      <c r="F192" s="125" t="s">
        <v>705</v>
      </c>
      <c r="G192" s="19">
        <v>0</v>
      </c>
      <c r="H192" s="82">
        <v>1</v>
      </c>
      <c r="I192" s="82">
        <v>0.5</v>
      </c>
      <c r="J192" s="144" t="s">
        <v>786</v>
      </c>
      <c r="K192" s="126" t="s">
        <v>545</v>
      </c>
    </row>
    <row r="193" spans="1:11" s="8" customFormat="1" ht="132">
      <c r="A193" s="125"/>
      <c r="B193" s="260"/>
      <c r="C193" s="260"/>
      <c r="D193" s="125" t="s">
        <v>115</v>
      </c>
      <c r="E193" s="27">
        <v>1</v>
      </c>
      <c r="F193" s="86" t="s">
        <v>546</v>
      </c>
      <c r="G193" s="19">
        <v>0</v>
      </c>
      <c r="H193" s="82">
        <v>1</v>
      </c>
      <c r="I193" s="82">
        <v>0.5</v>
      </c>
      <c r="J193" s="158" t="s">
        <v>787</v>
      </c>
      <c r="K193" s="126" t="s">
        <v>474</v>
      </c>
    </row>
    <row r="194" spans="1:11" s="8" customFormat="1" ht="48" customHeight="1">
      <c r="A194" s="279"/>
      <c r="B194" s="126" t="s">
        <v>66</v>
      </c>
      <c r="C194" s="55" t="s">
        <v>67</v>
      </c>
      <c r="D194" s="128" t="s">
        <v>68</v>
      </c>
      <c r="E194" s="82">
        <v>1</v>
      </c>
      <c r="F194" s="86" t="s">
        <v>547</v>
      </c>
      <c r="G194" s="19">
        <v>0</v>
      </c>
      <c r="H194" s="82">
        <v>1</v>
      </c>
      <c r="I194" s="82">
        <v>0.5</v>
      </c>
      <c r="J194" s="159" t="s">
        <v>788</v>
      </c>
      <c r="K194" s="125" t="s">
        <v>103</v>
      </c>
    </row>
    <row r="195" spans="1:11" ht="60">
      <c r="A195" s="279"/>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73" t="s">
        <v>326</v>
      </c>
      <c r="B197" s="273"/>
      <c r="C197" s="273"/>
      <c r="D197" s="273"/>
      <c r="E197" s="273"/>
      <c r="F197" s="273"/>
      <c r="G197" s="273"/>
      <c r="H197" s="273"/>
      <c r="I197" s="273"/>
      <c r="J197" s="273"/>
      <c r="K197" s="273"/>
    </row>
    <row r="198" spans="1:11" s="33" customFormat="1" ht="35.25" customHeight="1">
      <c r="A198" s="46" t="s">
        <v>477</v>
      </c>
      <c r="B198" s="259" t="s">
        <v>479</v>
      </c>
      <c r="C198" s="259" t="s">
        <v>514</v>
      </c>
      <c r="D198" s="259" t="s">
        <v>3</v>
      </c>
      <c r="E198" s="259" t="s">
        <v>528</v>
      </c>
      <c r="F198" s="259"/>
      <c r="G198" s="314" t="s">
        <v>515</v>
      </c>
      <c r="H198" s="321"/>
      <c r="I198" s="321"/>
      <c r="J198" s="315"/>
      <c r="K198" s="259" t="s">
        <v>394</v>
      </c>
    </row>
    <row r="199" spans="1:11" s="33" customFormat="1" ht="36">
      <c r="A199" s="75" t="s">
        <v>478</v>
      </c>
      <c r="B199" s="259"/>
      <c r="C199" s="259"/>
      <c r="D199" s="259"/>
      <c r="E199" s="124" t="s">
        <v>392</v>
      </c>
      <c r="F199" s="124" t="s">
        <v>391</v>
      </c>
      <c r="G199" s="3" t="s">
        <v>516</v>
      </c>
      <c r="H199" s="3" t="s">
        <v>517</v>
      </c>
      <c r="I199" s="3" t="s">
        <v>396</v>
      </c>
      <c r="J199" s="3" t="s">
        <v>391</v>
      </c>
      <c r="K199" s="259"/>
    </row>
    <row r="200" spans="1:11" ht="54" customHeight="1">
      <c r="A200" s="277" t="s">
        <v>242</v>
      </c>
      <c r="B200" s="4" t="s">
        <v>74</v>
      </c>
      <c r="C200" s="125" t="s">
        <v>575</v>
      </c>
      <c r="D200" s="125" t="s">
        <v>576</v>
      </c>
      <c r="E200" s="131">
        <v>1</v>
      </c>
      <c r="F200" s="56" t="s">
        <v>577</v>
      </c>
      <c r="G200" s="131">
        <v>0</v>
      </c>
      <c r="H200" s="131">
        <v>1</v>
      </c>
      <c r="I200" s="131"/>
      <c r="J200" s="131"/>
      <c r="K200" s="54" t="s">
        <v>578</v>
      </c>
    </row>
    <row r="201" spans="1:11" ht="54" customHeight="1">
      <c r="A201" s="278"/>
      <c r="B201" s="125" t="s">
        <v>75</v>
      </c>
      <c r="C201" s="125" t="s">
        <v>118</v>
      </c>
      <c r="D201" s="125" t="s">
        <v>270</v>
      </c>
      <c r="E201" s="132" t="s">
        <v>579</v>
      </c>
      <c r="F201" s="125"/>
      <c r="G201" s="134">
        <v>0</v>
      </c>
      <c r="H201" s="132">
        <v>1</v>
      </c>
      <c r="I201" s="125"/>
      <c r="J201" s="125"/>
      <c r="K201" s="54" t="s">
        <v>578</v>
      </c>
    </row>
    <row r="202" spans="1:11" ht="70.5" customHeight="1">
      <c r="A202" s="278"/>
      <c r="B202" s="125" t="s">
        <v>76</v>
      </c>
      <c r="C202" s="125" t="s">
        <v>77</v>
      </c>
      <c r="D202" s="125" t="s">
        <v>580</v>
      </c>
      <c r="E202" s="132" t="s">
        <v>581</v>
      </c>
      <c r="F202" s="125" t="s">
        <v>582</v>
      </c>
      <c r="G202" s="134">
        <v>0</v>
      </c>
      <c r="H202" s="132">
        <v>1</v>
      </c>
      <c r="I202" s="125"/>
      <c r="J202" s="125"/>
      <c r="K202" s="54" t="s">
        <v>578</v>
      </c>
    </row>
    <row r="203" spans="1:11" ht="52.5" customHeight="1">
      <c r="A203" s="278"/>
      <c r="B203" s="260" t="s">
        <v>119</v>
      </c>
      <c r="C203" s="125" t="s">
        <v>79</v>
      </c>
      <c r="D203" s="125" t="s">
        <v>583</v>
      </c>
      <c r="E203" s="132" t="s">
        <v>584</v>
      </c>
      <c r="F203" s="125" t="s">
        <v>585</v>
      </c>
      <c r="G203" s="134">
        <v>0</v>
      </c>
      <c r="H203" s="132">
        <v>1</v>
      </c>
      <c r="I203" s="132"/>
      <c r="J203" s="132"/>
      <c r="K203" s="54" t="s">
        <v>78</v>
      </c>
    </row>
    <row r="204" spans="1:11" ht="103.5" customHeight="1">
      <c r="A204" s="278"/>
      <c r="B204" s="269"/>
      <c r="C204" s="125" t="s">
        <v>344</v>
      </c>
      <c r="D204" s="125" t="s">
        <v>586</v>
      </c>
      <c r="E204" s="19">
        <f>1000/5000</f>
        <v>0.2</v>
      </c>
      <c r="F204" s="125" t="s">
        <v>587</v>
      </c>
      <c r="G204" s="132">
        <v>0.8</v>
      </c>
      <c r="H204" s="132">
        <v>1</v>
      </c>
      <c r="I204" s="132"/>
      <c r="J204" s="132"/>
      <c r="K204" s="54" t="s">
        <v>78</v>
      </c>
    </row>
    <row r="205" spans="1:11" ht="72">
      <c r="A205" s="278"/>
      <c r="B205" s="125" t="s">
        <v>80</v>
      </c>
      <c r="C205" s="125" t="s">
        <v>81</v>
      </c>
      <c r="D205" s="125" t="s">
        <v>590</v>
      </c>
      <c r="E205" s="132">
        <v>1</v>
      </c>
      <c r="F205" s="125"/>
      <c r="G205" s="134">
        <v>0</v>
      </c>
      <c r="H205" s="132">
        <v>1</v>
      </c>
      <c r="I205" s="132"/>
      <c r="J205" s="132"/>
      <c r="K205" s="54" t="s">
        <v>78</v>
      </c>
    </row>
    <row r="206" spans="1:11" ht="165.75" customHeight="1">
      <c r="A206" s="278"/>
      <c r="B206" s="125" t="s">
        <v>82</v>
      </c>
      <c r="C206" s="125" t="s">
        <v>83</v>
      </c>
      <c r="D206" s="125" t="s">
        <v>588</v>
      </c>
      <c r="E206" s="132">
        <v>1</v>
      </c>
      <c r="F206" s="125" t="s">
        <v>591</v>
      </c>
      <c r="G206" s="134">
        <v>0</v>
      </c>
      <c r="H206" s="132">
        <v>1</v>
      </c>
      <c r="I206" s="125"/>
      <c r="J206" s="125"/>
      <c r="K206" s="54" t="s">
        <v>578</v>
      </c>
    </row>
    <row r="207" spans="1:11" ht="64.5" customHeight="1">
      <c r="A207" s="278"/>
      <c r="B207" s="126" t="s">
        <v>66</v>
      </c>
      <c r="C207" s="128" t="s">
        <v>67</v>
      </c>
      <c r="D207" s="128" t="s">
        <v>68</v>
      </c>
      <c r="E207" s="27">
        <v>0.4</v>
      </c>
      <c r="F207" s="133" t="s">
        <v>589</v>
      </c>
      <c r="G207" s="66">
        <v>0</v>
      </c>
      <c r="H207" s="27">
        <v>1</v>
      </c>
      <c r="I207" s="27"/>
      <c r="J207" s="27"/>
      <c r="K207" s="126" t="s">
        <v>69</v>
      </c>
    </row>
    <row r="208" spans="1:11" ht="59.25" customHeight="1">
      <c r="A208" s="278"/>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95" t="s">
        <v>241</v>
      </c>
      <c r="B210" s="295"/>
      <c r="C210" s="295"/>
      <c r="D210" s="295"/>
      <c r="E210" s="295"/>
      <c r="F210" s="295"/>
      <c r="G210" s="295"/>
      <c r="H210" s="295"/>
      <c r="I210" s="295"/>
      <c r="J210" s="295"/>
      <c r="K210" s="295"/>
    </row>
    <row r="211" spans="1:11" ht="27" customHeight="1">
      <c r="A211" s="280" t="s">
        <v>331</v>
      </c>
      <c r="B211" s="280"/>
      <c r="C211" s="280"/>
      <c r="D211" s="280"/>
      <c r="E211" s="280"/>
      <c r="F211" s="280"/>
      <c r="G211" s="280"/>
      <c r="H211" s="280"/>
      <c r="I211" s="280"/>
      <c r="J211" s="280"/>
      <c r="K211" s="280"/>
    </row>
    <row r="212" spans="1:11" s="33" customFormat="1" ht="35.25" customHeight="1">
      <c r="A212" s="46" t="s">
        <v>477</v>
      </c>
      <c r="B212" s="259" t="s">
        <v>479</v>
      </c>
      <c r="C212" s="259" t="s">
        <v>514</v>
      </c>
      <c r="D212" s="259" t="s">
        <v>3</v>
      </c>
      <c r="E212" s="259" t="s">
        <v>528</v>
      </c>
      <c r="F212" s="259"/>
      <c r="G212" s="314" t="s">
        <v>515</v>
      </c>
      <c r="H212" s="321"/>
      <c r="I212" s="321"/>
      <c r="J212" s="315"/>
      <c r="K212" s="259" t="s">
        <v>394</v>
      </c>
    </row>
    <row r="213" spans="1:11" s="33" customFormat="1" ht="36">
      <c r="A213" s="46" t="s">
        <v>478</v>
      </c>
      <c r="B213" s="259"/>
      <c r="C213" s="259"/>
      <c r="D213" s="259"/>
      <c r="E213" s="124" t="s">
        <v>392</v>
      </c>
      <c r="F213" s="124" t="s">
        <v>391</v>
      </c>
      <c r="G213" s="3" t="s">
        <v>516</v>
      </c>
      <c r="H213" s="3" t="s">
        <v>517</v>
      </c>
      <c r="I213" s="3" t="s">
        <v>396</v>
      </c>
      <c r="J213" s="3" t="s">
        <v>391</v>
      </c>
      <c r="K213" s="259"/>
    </row>
    <row r="214" spans="1:11" ht="96">
      <c r="A214" s="260" t="s">
        <v>242</v>
      </c>
      <c r="B214" s="125" t="s">
        <v>243</v>
      </c>
      <c r="C214" s="125" t="s">
        <v>244</v>
      </c>
      <c r="D214" s="125" t="s">
        <v>245</v>
      </c>
      <c r="E214" s="80" t="s">
        <v>451</v>
      </c>
      <c r="F214" s="125" t="s">
        <v>452</v>
      </c>
      <c r="G214" s="134">
        <v>0</v>
      </c>
      <c r="H214" s="132">
        <v>1</v>
      </c>
      <c r="I214" s="125"/>
      <c r="J214" s="125"/>
      <c r="K214" s="125" t="s">
        <v>246</v>
      </c>
    </row>
    <row r="215" spans="1:11" ht="72">
      <c r="A215" s="272"/>
      <c r="B215" s="125" t="s">
        <v>247</v>
      </c>
      <c r="C215" s="125" t="s">
        <v>248</v>
      </c>
      <c r="D215" s="125" t="s">
        <v>249</v>
      </c>
      <c r="E215" s="132">
        <v>1</v>
      </c>
      <c r="F215" s="125" t="s">
        <v>453</v>
      </c>
      <c r="G215" s="134">
        <v>0</v>
      </c>
      <c r="H215" s="132">
        <v>1</v>
      </c>
      <c r="I215" s="132"/>
      <c r="J215" s="132"/>
      <c r="K215" s="4" t="s">
        <v>127</v>
      </c>
    </row>
    <row r="216" spans="1:11" ht="48">
      <c r="A216" s="272"/>
      <c r="B216" s="125" t="s">
        <v>250</v>
      </c>
      <c r="C216" s="125" t="s">
        <v>251</v>
      </c>
      <c r="D216" s="125" t="s">
        <v>252</v>
      </c>
      <c r="E216" s="132">
        <v>1</v>
      </c>
      <c r="F216" s="125" t="s">
        <v>454</v>
      </c>
      <c r="G216" s="134">
        <v>0</v>
      </c>
      <c r="H216" s="132">
        <v>1</v>
      </c>
      <c r="I216" s="132"/>
      <c r="J216" s="132"/>
      <c r="K216" s="4" t="s">
        <v>253</v>
      </c>
    </row>
    <row r="217" spans="1:11" ht="60">
      <c r="A217" s="272"/>
      <c r="B217" s="125" t="s">
        <v>254</v>
      </c>
      <c r="C217" s="125" t="s">
        <v>255</v>
      </c>
      <c r="D217" s="125" t="s">
        <v>256</v>
      </c>
      <c r="E217" s="81">
        <v>24927184</v>
      </c>
      <c r="F217" s="125" t="s">
        <v>627</v>
      </c>
      <c r="G217" s="134">
        <v>0</v>
      </c>
      <c r="H217" s="132">
        <v>1</v>
      </c>
      <c r="I217" s="81"/>
      <c r="J217" s="81"/>
      <c r="K217" s="4" t="s">
        <v>127</v>
      </c>
    </row>
    <row r="218" spans="1:11" ht="62.25" customHeight="1">
      <c r="A218" s="272"/>
      <c r="B218" s="260" t="s">
        <v>257</v>
      </c>
      <c r="C218" s="125" t="s">
        <v>258</v>
      </c>
      <c r="D218" s="125" t="s">
        <v>259</v>
      </c>
      <c r="E218" s="134">
        <v>220</v>
      </c>
      <c r="F218" s="125" t="s">
        <v>626</v>
      </c>
      <c r="G218" s="134">
        <v>0</v>
      </c>
      <c r="H218" s="132">
        <v>1</v>
      </c>
      <c r="I218" s="125"/>
      <c r="J218" s="125"/>
      <c r="K218" s="4" t="s">
        <v>260</v>
      </c>
    </row>
    <row r="219" spans="1:11" ht="64.5" customHeight="1">
      <c r="A219" s="272"/>
      <c r="B219" s="260"/>
      <c r="C219" s="125" t="s">
        <v>261</v>
      </c>
      <c r="D219" s="125" t="s">
        <v>262</v>
      </c>
      <c r="E219" s="132">
        <v>0.4</v>
      </c>
      <c r="F219" s="125" t="s">
        <v>455</v>
      </c>
      <c r="G219" s="134">
        <v>0</v>
      </c>
      <c r="H219" s="132">
        <v>0.7</v>
      </c>
      <c r="I219" s="132"/>
      <c r="J219" s="132"/>
      <c r="K219" s="4" t="s">
        <v>263</v>
      </c>
    </row>
    <row r="220" spans="1:11" ht="47.25" customHeight="1">
      <c r="A220" s="272"/>
      <c r="B220" s="125" t="s">
        <v>264</v>
      </c>
      <c r="C220" s="125" t="s">
        <v>265</v>
      </c>
      <c r="D220" s="125" t="s">
        <v>266</v>
      </c>
      <c r="E220" s="132">
        <v>0.7</v>
      </c>
      <c r="F220" s="125" t="s">
        <v>456</v>
      </c>
      <c r="G220" s="134">
        <v>0</v>
      </c>
      <c r="H220" s="132">
        <v>0.7</v>
      </c>
      <c r="I220" s="132"/>
      <c r="J220" s="132"/>
      <c r="K220" s="4" t="s">
        <v>267</v>
      </c>
    </row>
    <row r="221" spans="1:11" ht="61.5" customHeight="1">
      <c r="A221" s="272"/>
      <c r="B221" s="126" t="s">
        <v>66</v>
      </c>
      <c r="C221" s="128" t="s">
        <v>67</v>
      </c>
      <c r="D221" s="128" t="s">
        <v>68</v>
      </c>
      <c r="E221" s="27">
        <v>0.5</v>
      </c>
      <c r="F221" s="125" t="s">
        <v>457</v>
      </c>
      <c r="G221" s="66">
        <v>0</v>
      </c>
      <c r="H221" s="27">
        <v>1</v>
      </c>
      <c r="I221" s="27"/>
      <c r="J221" s="27"/>
      <c r="K221" s="126" t="s">
        <v>69</v>
      </c>
    </row>
    <row r="222" spans="1:11" ht="60">
      <c r="A222" s="272"/>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24" t="s">
        <v>670</v>
      </c>
      <c r="B225" s="324"/>
      <c r="C225" s="324"/>
      <c r="D225" s="324"/>
      <c r="E225" s="324"/>
      <c r="F225" s="324"/>
      <c r="G225" s="324"/>
      <c r="H225" s="324"/>
      <c r="I225" s="324"/>
      <c r="J225" s="324"/>
      <c r="K225" s="324"/>
    </row>
    <row r="226" spans="1:11" s="33" customFormat="1" ht="37.5" customHeight="1">
      <c r="A226" s="271" t="s">
        <v>1</v>
      </c>
      <c r="B226" s="259" t="s">
        <v>2</v>
      </c>
      <c r="C226" s="259" t="s">
        <v>527</v>
      </c>
      <c r="D226" s="282" t="s">
        <v>3</v>
      </c>
      <c r="E226" s="259" t="s">
        <v>528</v>
      </c>
      <c r="F226" s="259"/>
      <c r="G226" s="314" t="s">
        <v>515</v>
      </c>
      <c r="H226" s="321"/>
      <c r="I226" s="321"/>
      <c r="J226" s="315"/>
      <c r="K226" s="259" t="s">
        <v>5</v>
      </c>
    </row>
    <row r="227" spans="1:11" s="33" customFormat="1" ht="36">
      <c r="A227" s="271"/>
      <c r="B227" s="259"/>
      <c r="C227" s="259"/>
      <c r="D227" s="282"/>
      <c r="E227" s="124" t="s">
        <v>392</v>
      </c>
      <c r="F227" s="124" t="s">
        <v>391</v>
      </c>
      <c r="G227" s="3" t="s">
        <v>516</v>
      </c>
      <c r="H227" s="3" t="s">
        <v>517</v>
      </c>
      <c r="I227" s="3" t="s">
        <v>396</v>
      </c>
      <c r="J227" s="3" t="s">
        <v>391</v>
      </c>
      <c r="K227" s="259"/>
    </row>
    <row r="228" spans="1:11" ht="391.5" customHeight="1">
      <c r="A228" s="260" t="s">
        <v>120</v>
      </c>
      <c r="B228" s="260" t="s">
        <v>121</v>
      </c>
      <c r="C228" s="260" t="s">
        <v>332</v>
      </c>
      <c r="D228" s="125" t="s">
        <v>122</v>
      </c>
      <c r="E228" s="128" t="s">
        <v>722</v>
      </c>
      <c r="F228" s="137" t="s">
        <v>720</v>
      </c>
      <c r="G228" s="134">
        <v>0</v>
      </c>
      <c r="H228" s="132">
        <v>1</v>
      </c>
      <c r="I228" s="134"/>
      <c r="J228" s="134"/>
      <c r="K228" s="125" t="s">
        <v>123</v>
      </c>
    </row>
    <row r="229" spans="1:11" ht="234" customHeight="1">
      <c r="A229" s="272"/>
      <c r="B229" s="260"/>
      <c r="C229" s="260"/>
      <c r="D229" s="125" t="s">
        <v>468</v>
      </c>
      <c r="E229" s="77">
        <v>86</v>
      </c>
      <c r="F229" s="133" t="s">
        <v>593</v>
      </c>
      <c r="G229" s="77">
        <v>0</v>
      </c>
      <c r="H229" s="131"/>
      <c r="I229" s="134"/>
      <c r="J229" s="134"/>
      <c r="K229" s="125" t="s">
        <v>123</v>
      </c>
    </row>
    <row r="230" spans="1:11" ht="62.25" customHeight="1">
      <c r="A230" s="272"/>
      <c r="B230" s="269"/>
      <c r="C230" s="269"/>
      <c r="D230" s="125" t="s">
        <v>374</v>
      </c>
      <c r="E230" s="77">
        <v>1</v>
      </c>
      <c r="F230" s="133" t="s">
        <v>592</v>
      </c>
      <c r="G230" s="77">
        <v>0</v>
      </c>
      <c r="H230" s="77">
        <v>4</v>
      </c>
      <c r="I230" s="133"/>
      <c r="J230" s="133"/>
      <c r="K230" s="125" t="s">
        <v>123</v>
      </c>
    </row>
    <row r="231" spans="1:11" ht="183.75" customHeight="1">
      <c r="A231" s="272"/>
      <c r="B231" s="269"/>
      <c r="C231" s="269"/>
      <c r="D231" s="125" t="s">
        <v>333</v>
      </c>
      <c r="E231" s="77">
        <v>1</v>
      </c>
      <c r="F231" s="133" t="s">
        <v>721</v>
      </c>
      <c r="G231" s="77">
        <v>0</v>
      </c>
      <c r="H231" s="77">
        <v>1</v>
      </c>
      <c r="I231" s="133"/>
      <c r="J231" s="133"/>
      <c r="K231" s="125" t="s">
        <v>123</v>
      </c>
    </row>
    <row r="232" spans="1:11" ht="58.5" customHeight="1">
      <c r="A232" s="272"/>
      <c r="B232" s="133" t="s">
        <v>66</v>
      </c>
      <c r="C232" s="56" t="s">
        <v>67</v>
      </c>
      <c r="D232" s="56" t="s">
        <v>68</v>
      </c>
      <c r="E232" s="78">
        <v>1</v>
      </c>
      <c r="F232" s="133" t="s">
        <v>460</v>
      </c>
      <c r="G232" s="79">
        <v>0</v>
      </c>
      <c r="H232" s="78">
        <v>1</v>
      </c>
      <c r="I232" s="78"/>
      <c r="J232" s="78"/>
      <c r="K232" s="125" t="s">
        <v>123</v>
      </c>
    </row>
    <row r="233" spans="1:11" ht="120">
      <c r="A233" s="272"/>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58" t="s">
        <v>327</v>
      </c>
      <c r="B236" s="258"/>
      <c r="C236" s="258"/>
      <c r="D236" s="258"/>
      <c r="E236" s="258"/>
      <c r="F236" s="258"/>
      <c r="G236" s="258"/>
      <c r="H236" s="258"/>
      <c r="I236" s="258"/>
      <c r="J236" s="258"/>
      <c r="K236" s="258"/>
    </row>
    <row r="237" spans="1:11" s="33" customFormat="1" ht="35.25" customHeight="1">
      <c r="A237" s="46" t="s">
        <v>477</v>
      </c>
      <c r="B237" s="259" t="s">
        <v>479</v>
      </c>
      <c r="C237" s="259" t="s">
        <v>514</v>
      </c>
      <c r="D237" s="259" t="s">
        <v>3</v>
      </c>
      <c r="E237" s="259" t="s">
        <v>528</v>
      </c>
      <c r="F237" s="259"/>
      <c r="G237" s="314" t="s">
        <v>515</v>
      </c>
      <c r="H237" s="321"/>
      <c r="I237" s="321"/>
      <c r="J237" s="315"/>
      <c r="K237" s="259" t="s">
        <v>394</v>
      </c>
    </row>
    <row r="238" spans="1:11" s="33" customFormat="1" ht="36">
      <c r="A238" s="46" t="s">
        <v>478</v>
      </c>
      <c r="B238" s="259"/>
      <c r="C238" s="259"/>
      <c r="D238" s="259"/>
      <c r="E238" s="124" t="s">
        <v>392</v>
      </c>
      <c r="F238" s="124" t="s">
        <v>391</v>
      </c>
      <c r="G238" s="3" t="s">
        <v>516</v>
      </c>
      <c r="H238" s="3" t="s">
        <v>517</v>
      </c>
      <c r="I238" s="3" t="s">
        <v>396</v>
      </c>
      <c r="J238" s="3" t="s">
        <v>391</v>
      </c>
      <c r="K238" s="259"/>
    </row>
    <row r="239" spans="1:11" ht="65.25" customHeight="1">
      <c r="A239" s="268" t="s">
        <v>84</v>
      </c>
      <c r="B239" s="260" t="s">
        <v>124</v>
      </c>
      <c r="C239" s="260" t="s">
        <v>125</v>
      </c>
      <c r="D239" s="19" t="s">
        <v>126</v>
      </c>
      <c r="E239" s="38">
        <v>179</v>
      </c>
      <c r="F239" s="133" t="s">
        <v>462</v>
      </c>
      <c r="G239" s="131">
        <v>0</v>
      </c>
      <c r="H239" s="131" t="s">
        <v>129</v>
      </c>
      <c r="I239" s="131"/>
      <c r="J239" s="131"/>
      <c r="K239" s="136" t="s">
        <v>127</v>
      </c>
    </row>
    <row r="240" spans="1:11" ht="42" customHeight="1">
      <c r="A240" s="268"/>
      <c r="B240" s="260"/>
      <c r="C240" s="260"/>
      <c r="D240" s="128" t="s">
        <v>128</v>
      </c>
      <c r="E240" s="19">
        <v>1</v>
      </c>
      <c r="F240" s="133" t="s">
        <v>463</v>
      </c>
      <c r="G240" s="131">
        <v>0</v>
      </c>
      <c r="H240" s="19">
        <v>1</v>
      </c>
      <c r="I240" s="19"/>
      <c r="J240" s="19"/>
      <c r="K240" s="136" t="s">
        <v>127</v>
      </c>
    </row>
    <row r="241" spans="1:11" ht="40.5" customHeight="1">
      <c r="A241" s="268"/>
      <c r="B241" s="126" t="s">
        <v>66</v>
      </c>
      <c r="C241" s="128" t="s">
        <v>67</v>
      </c>
      <c r="D241" s="128" t="s">
        <v>68</v>
      </c>
      <c r="E241" s="27">
        <v>1</v>
      </c>
      <c r="F241" s="133" t="s">
        <v>464</v>
      </c>
      <c r="G241" s="66">
        <v>0</v>
      </c>
      <c r="H241" s="27">
        <v>1</v>
      </c>
      <c r="I241" s="27"/>
      <c r="J241" s="27"/>
      <c r="K241" s="136" t="s">
        <v>127</v>
      </c>
    </row>
    <row r="242" spans="1:11" ht="60">
      <c r="A242" s="268"/>
      <c r="B242" s="126" t="s">
        <v>70</v>
      </c>
      <c r="C242" s="128" t="s">
        <v>71</v>
      </c>
      <c r="D242" s="128" t="s">
        <v>72</v>
      </c>
      <c r="E242" s="19">
        <v>1</v>
      </c>
      <c r="F242" s="133" t="s">
        <v>465</v>
      </c>
      <c r="G242" s="66">
        <v>0</v>
      </c>
      <c r="H242" s="27">
        <v>1</v>
      </c>
      <c r="I242" s="27"/>
      <c r="J242" s="27"/>
      <c r="K242" s="136" t="s">
        <v>127</v>
      </c>
    </row>
    <row r="243" spans="8:11" ht="12.75">
      <c r="H243" s="327" t="s">
        <v>657</v>
      </c>
      <c r="I243" s="327"/>
      <c r="J243" s="327"/>
      <c r="K243" s="327"/>
    </row>
    <row r="244" ht="12">
      <c r="A244" s="1" t="s">
        <v>623</v>
      </c>
    </row>
    <row r="248" spans="1:2" ht="12">
      <c r="A248" s="270" t="s">
        <v>714</v>
      </c>
      <c r="B248" s="270"/>
    </row>
    <row r="249" spans="1:2" ht="12">
      <c r="A249" s="267" t="s">
        <v>715</v>
      </c>
      <c r="B249" s="267"/>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M198"/>
  <sheetViews>
    <sheetView tabSelected="1" zoomScale="96" zoomScaleNormal="96" zoomScalePageLayoutView="0" workbookViewId="0" topLeftCell="A9">
      <selection activeCell="A9" sqref="A9:A12"/>
    </sheetView>
  </sheetViews>
  <sheetFormatPr defaultColWidth="11.421875" defaultRowHeight="15"/>
  <cols>
    <col min="1" max="1" width="26.28125" style="208" customWidth="1"/>
    <col min="2" max="2" width="21.140625" style="208" customWidth="1"/>
    <col min="3" max="3" width="30.7109375" style="210" customWidth="1"/>
    <col min="4" max="4" width="18.57421875" style="210" customWidth="1"/>
    <col min="5" max="6" width="7.28125" style="195" customWidth="1"/>
    <col min="7" max="7" width="10.8515625" style="195" customWidth="1"/>
    <col min="8" max="8" width="33.8515625" style="195" customWidth="1"/>
    <col min="9" max="9" width="21.00390625" style="195" customWidth="1"/>
    <col min="10" max="10" width="26.00390625" style="208" customWidth="1"/>
    <col min="11" max="11" width="16.7109375" style="215" customWidth="1"/>
    <col min="12" max="13" width="9.57421875" style="208" customWidth="1"/>
    <col min="14" max="16384" width="11.421875" style="208" customWidth="1"/>
  </cols>
  <sheetData>
    <row r="1" spans="1:13" ht="30" customHeight="1">
      <c r="A1" s="375"/>
      <c r="B1" s="376"/>
      <c r="C1" s="379" t="s">
        <v>1258</v>
      </c>
      <c r="D1" s="379"/>
      <c r="E1" s="379"/>
      <c r="F1" s="379"/>
      <c r="G1" s="379"/>
      <c r="H1" s="379"/>
      <c r="I1" s="379"/>
      <c r="J1" s="379"/>
      <c r="K1" s="380" t="s">
        <v>1259</v>
      </c>
      <c r="L1" s="380"/>
      <c r="M1" s="380"/>
    </row>
    <row r="2" spans="1:13" ht="30" customHeight="1">
      <c r="A2" s="375"/>
      <c r="B2" s="376"/>
      <c r="C2" s="379" t="s">
        <v>1260</v>
      </c>
      <c r="D2" s="379"/>
      <c r="E2" s="379"/>
      <c r="F2" s="379"/>
      <c r="G2" s="379"/>
      <c r="H2" s="379"/>
      <c r="I2" s="379"/>
      <c r="J2" s="379"/>
      <c r="K2" s="380" t="s">
        <v>1261</v>
      </c>
      <c r="L2" s="380"/>
      <c r="M2" s="380"/>
    </row>
    <row r="3" spans="1:13" ht="30" customHeight="1">
      <c r="A3" s="377"/>
      <c r="B3" s="378"/>
      <c r="C3" s="379" t="s">
        <v>1262</v>
      </c>
      <c r="D3" s="379"/>
      <c r="E3" s="379"/>
      <c r="F3" s="379"/>
      <c r="G3" s="379"/>
      <c r="H3" s="379"/>
      <c r="I3" s="379"/>
      <c r="J3" s="379"/>
      <c r="K3" s="380" t="s">
        <v>1263</v>
      </c>
      <c r="L3" s="380"/>
      <c r="M3" s="380"/>
    </row>
    <row r="4" spans="1:13" ht="32.25" customHeight="1">
      <c r="A4" s="297" t="s">
        <v>1264</v>
      </c>
      <c r="B4" s="297"/>
      <c r="C4" s="297"/>
      <c r="D4" s="297"/>
      <c r="E4" s="297"/>
      <c r="F4" s="297"/>
      <c r="G4" s="297"/>
      <c r="H4" s="297"/>
      <c r="I4" s="297"/>
      <c r="J4" s="297"/>
      <c r="K4" s="297"/>
      <c r="L4" s="297"/>
      <c r="M4" s="297"/>
    </row>
    <row r="5" spans="1:13" ht="21" customHeight="1">
      <c r="A5" s="381" t="s">
        <v>1057</v>
      </c>
      <c r="B5" s="381"/>
      <c r="C5" s="381"/>
      <c r="D5" s="381"/>
      <c r="E5" s="381"/>
      <c r="F5" s="381"/>
      <c r="G5" s="381"/>
      <c r="H5" s="381"/>
      <c r="I5" s="381"/>
      <c r="J5" s="381"/>
      <c r="K5" s="381"/>
      <c r="L5" s="381"/>
      <c r="M5" s="381"/>
    </row>
    <row r="6" spans="1:13" ht="38.25" customHeight="1">
      <c r="A6" s="293" t="s">
        <v>1026</v>
      </c>
      <c r="B6" s="293"/>
      <c r="C6" s="293"/>
      <c r="D6" s="293"/>
      <c r="E6" s="293"/>
      <c r="F6" s="293"/>
      <c r="G6" s="293"/>
      <c r="H6" s="293"/>
      <c r="I6" s="293"/>
      <c r="J6" s="293"/>
      <c r="K6" s="293"/>
      <c r="L6" s="293"/>
      <c r="M6" s="293"/>
    </row>
    <row r="7" spans="1:13" ht="24.75" customHeight="1">
      <c r="A7" s="364" t="s">
        <v>1133</v>
      </c>
      <c r="B7" s="364" t="s">
        <v>860</v>
      </c>
      <c r="C7" s="364" t="s">
        <v>857</v>
      </c>
      <c r="D7" s="364" t="s">
        <v>858</v>
      </c>
      <c r="E7" s="364" t="s">
        <v>1024</v>
      </c>
      <c r="F7" s="364"/>
      <c r="G7" s="364" t="s">
        <v>1252</v>
      </c>
      <c r="H7" s="364"/>
      <c r="I7" s="364" t="s">
        <v>485</v>
      </c>
      <c r="J7" s="364" t="s">
        <v>1257</v>
      </c>
      <c r="K7" s="364"/>
      <c r="L7" s="364" t="s">
        <v>1255</v>
      </c>
      <c r="M7" s="364" t="s">
        <v>1256</v>
      </c>
    </row>
    <row r="8" spans="1:13" ht="47.25" customHeight="1">
      <c r="A8" s="364"/>
      <c r="B8" s="364"/>
      <c r="C8" s="364"/>
      <c r="D8" s="364"/>
      <c r="E8" s="202" t="s">
        <v>1080</v>
      </c>
      <c r="F8" s="202" t="s">
        <v>1081</v>
      </c>
      <c r="G8" s="202" t="s">
        <v>1253</v>
      </c>
      <c r="H8" s="202" t="s">
        <v>1254</v>
      </c>
      <c r="I8" s="364"/>
      <c r="J8" s="238" t="s">
        <v>1078</v>
      </c>
      <c r="K8" s="238" t="s">
        <v>1281</v>
      </c>
      <c r="L8" s="364"/>
      <c r="M8" s="364"/>
    </row>
    <row r="9" spans="1:13" ht="153.75" customHeight="1">
      <c r="A9" s="260" t="s">
        <v>1381</v>
      </c>
      <c r="B9" s="221" t="s">
        <v>953</v>
      </c>
      <c r="C9" s="204" t="s">
        <v>1199</v>
      </c>
      <c r="D9" s="204" t="s">
        <v>954</v>
      </c>
      <c r="E9" s="225">
        <v>0</v>
      </c>
      <c r="F9" s="225">
        <v>1</v>
      </c>
      <c r="G9" s="254">
        <f>L191</f>
        <v>0.5988536315115621</v>
      </c>
      <c r="H9" s="253" t="s">
        <v>1409</v>
      </c>
      <c r="I9" s="221" t="s">
        <v>955</v>
      </c>
      <c r="J9" s="221" t="s">
        <v>1122</v>
      </c>
      <c r="K9" s="251" t="s">
        <v>1073</v>
      </c>
      <c r="L9" s="94"/>
      <c r="M9" s="94"/>
    </row>
    <row r="10" spans="1:13" ht="336">
      <c r="A10" s="374"/>
      <c r="B10" s="221" t="s">
        <v>861</v>
      </c>
      <c r="C10" s="221" t="s">
        <v>1205</v>
      </c>
      <c r="D10" s="204" t="s">
        <v>1382</v>
      </c>
      <c r="E10" s="222">
        <v>0</v>
      </c>
      <c r="F10" s="205">
        <f>3/3</f>
        <v>1</v>
      </c>
      <c r="G10" s="205">
        <v>1</v>
      </c>
      <c r="H10" s="251" t="s">
        <v>1362</v>
      </c>
      <c r="I10" s="204" t="s">
        <v>1280</v>
      </c>
      <c r="J10" s="221" t="s">
        <v>1122</v>
      </c>
      <c r="K10" s="251" t="s">
        <v>1073</v>
      </c>
      <c r="L10" s="361">
        <f>(G10+G11+G12+G13+G14+G15+G16+G17)/8</f>
        <v>0.5535714285714286</v>
      </c>
      <c r="M10" s="354">
        <v>8</v>
      </c>
    </row>
    <row r="11" spans="1:13" ht="108">
      <c r="A11" s="374"/>
      <c r="B11" s="221" t="s">
        <v>1195</v>
      </c>
      <c r="C11" s="221" t="s">
        <v>1212</v>
      </c>
      <c r="D11" s="221" t="s">
        <v>1213</v>
      </c>
      <c r="E11" s="227">
        <v>0</v>
      </c>
      <c r="F11" s="225">
        <v>1</v>
      </c>
      <c r="G11" s="254">
        <v>0.5</v>
      </c>
      <c r="H11" s="251" t="s">
        <v>1282</v>
      </c>
      <c r="I11" s="26" t="s">
        <v>1193</v>
      </c>
      <c r="J11" s="26" t="s">
        <v>1194</v>
      </c>
      <c r="K11" s="221" t="s">
        <v>1073</v>
      </c>
      <c r="L11" s="355"/>
      <c r="M11" s="355"/>
    </row>
    <row r="12" spans="1:13" ht="285" customHeight="1">
      <c r="A12" s="374"/>
      <c r="B12" s="221" t="s">
        <v>1082</v>
      </c>
      <c r="C12" s="204" t="s">
        <v>1283</v>
      </c>
      <c r="D12" s="204" t="s">
        <v>956</v>
      </c>
      <c r="E12" s="226">
        <v>1</v>
      </c>
      <c r="F12" s="205">
        <f>7/7</f>
        <v>1</v>
      </c>
      <c r="G12" s="205">
        <v>0.5</v>
      </c>
      <c r="H12" s="251" t="s">
        <v>1321</v>
      </c>
      <c r="I12" s="221" t="s">
        <v>1016</v>
      </c>
      <c r="J12" s="221" t="s">
        <v>1122</v>
      </c>
      <c r="K12" s="221" t="s">
        <v>1073</v>
      </c>
      <c r="L12" s="355"/>
      <c r="M12" s="355"/>
    </row>
    <row r="13" spans="1:13" ht="91.5" customHeight="1">
      <c r="A13" s="260" t="s">
        <v>1383</v>
      </c>
      <c r="B13" s="280" t="s">
        <v>925</v>
      </c>
      <c r="C13" s="260" t="s">
        <v>931</v>
      </c>
      <c r="D13" s="221" t="s">
        <v>1284</v>
      </c>
      <c r="E13" s="222">
        <v>0</v>
      </c>
      <c r="F13" s="225">
        <f>12/12</f>
        <v>1</v>
      </c>
      <c r="G13" s="254">
        <v>0.5</v>
      </c>
      <c r="H13" s="253" t="s">
        <v>1285</v>
      </c>
      <c r="I13" s="204" t="s">
        <v>1015</v>
      </c>
      <c r="J13" s="221" t="s">
        <v>1122</v>
      </c>
      <c r="K13" s="221" t="s">
        <v>1073</v>
      </c>
      <c r="L13" s="355"/>
      <c r="M13" s="355"/>
    </row>
    <row r="14" spans="1:13" ht="68.25" customHeight="1">
      <c r="A14" s="260"/>
      <c r="B14" s="280"/>
      <c r="C14" s="260"/>
      <c r="D14" s="221" t="s">
        <v>1196</v>
      </c>
      <c r="E14" s="222">
        <v>0</v>
      </c>
      <c r="F14" s="225">
        <f>6/6</f>
        <v>1</v>
      </c>
      <c r="G14" s="254">
        <f>3/7</f>
        <v>0.42857142857142855</v>
      </c>
      <c r="H14" s="253" t="s">
        <v>1286</v>
      </c>
      <c r="I14" s="204" t="s">
        <v>1072</v>
      </c>
      <c r="J14" s="221" t="s">
        <v>1122</v>
      </c>
      <c r="K14" s="221" t="s">
        <v>1073</v>
      </c>
      <c r="L14" s="355"/>
      <c r="M14" s="355"/>
    </row>
    <row r="15" spans="1:13" ht="45.75" customHeight="1">
      <c r="A15" s="260"/>
      <c r="B15" s="280"/>
      <c r="C15" s="204" t="s">
        <v>957</v>
      </c>
      <c r="D15" s="204" t="s">
        <v>958</v>
      </c>
      <c r="E15" s="222">
        <v>0</v>
      </c>
      <c r="F15" s="205">
        <f>16/16</f>
        <v>1</v>
      </c>
      <c r="G15" s="205">
        <v>0.5</v>
      </c>
      <c r="H15" s="253" t="s">
        <v>1287</v>
      </c>
      <c r="I15" s="204" t="s">
        <v>863</v>
      </c>
      <c r="J15" s="221" t="s">
        <v>1122</v>
      </c>
      <c r="K15" s="221" t="s">
        <v>1073</v>
      </c>
      <c r="L15" s="355"/>
      <c r="M15" s="355"/>
    </row>
    <row r="16" spans="1:13" ht="98.25" customHeight="1">
      <c r="A16" s="260"/>
      <c r="B16" s="280"/>
      <c r="C16" s="204" t="s">
        <v>862</v>
      </c>
      <c r="D16" s="204" t="s">
        <v>951</v>
      </c>
      <c r="E16" s="222">
        <v>0</v>
      </c>
      <c r="F16" s="205">
        <f>14/14</f>
        <v>1</v>
      </c>
      <c r="G16" s="205">
        <v>0.5</v>
      </c>
      <c r="H16" s="251" t="s">
        <v>1302</v>
      </c>
      <c r="I16" s="204" t="s">
        <v>863</v>
      </c>
      <c r="J16" s="221" t="s">
        <v>1122</v>
      </c>
      <c r="K16" s="221" t="s">
        <v>1073</v>
      </c>
      <c r="L16" s="355"/>
      <c r="M16" s="355"/>
    </row>
    <row r="17" spans="1:13" ht="59.25" customHeight="1">
      <c r="A17" s="260"/>
      <c r="B17" s="280"/>
      <c r="C17" s="204" t="s">
        <v>1214</v>
      </c>
      <c r="D17" s="204" t="s">
        <v>959</v>
      </c>
      <c r="E17" s="222">
        <v>0</v>
      </c>
      <c r="F17" s="205">
        <f>1/1</f>
        <v>1</v>
      </c>
      <c r="G17" s="205">
        <v>0.5</v>
      </c>
      <c r="H17" s="204" t="s">
        <v>1288</v>
      </c>
      <c r="I17" s="204" t="s">
        <v>1062</v>
      </c>
      <c r="J17" s="221" t="s">
        <v>1061</v>
      </c>
      <c r="K17" s="221" t="s">
        <v>1067</v>
      </c>
      <c r="L17" s="356"/>
      <c r="M17" s="356"/>
    </row>
    <row r="18" spans="1:13" ht="21" customHeight="1">
      <c r="A18" s="381" t="s">
        <v>1058</v>
      </c>
      <c r="B18" s="381"/>
      <c r="C18" s="381"/>
      <c r="D18" s="381"/>
      <c r="E18" s="381"/>
      <c r="F18" s="381"/>
      <c r="G18" s="381"/>
      <c r="H18" s="381"/>
      <c r="I18" s="381"/>
      <c r="J18" s="381"/>
      <c r="K18" s="381"/>
      <c r="L18" s="94"/>
      <c r="M18" s="94"/>
    </row>
    <row r="19" spans="1:13" ht="28.5" customHeight="1">
      <c r="A19" s="280" t="s">
        <v>1055</v>
      </c>
      <c r="B19" s="280"/>
      <c r="C19" s="280"/>
      <c r="D19" s="280"/>
      <c r="E19" s="280"/>
      <c r="F19" s="280"/>
      <c r="G19" s="280"/>
      <c r="H19" s="280"/>
      <c r="I19" s="280"/>
      <c r="J19" s="280"/>
      <c r="K19" s="280"/>
      <c r="L19" s="94"/>
      <c r="M19" s="94"/>
    </row>
    <row r="20" spans="1:13" ht="24.75" customHeight="1">
      <c r="A20" s="364" t="s">
        <v>859</v>
      </c>
      <c r="B20" s="364" t="s">
        <v>860</v>
      </c>
      <c r="C20" s="364" t="s">
        <v>857</v>
      </c>
      <c r="D20" s="364" t="s">
        <v>858</v>
      </c>
      <c r="E20" s="364" t="s">
        <v>1024</v>
      </c>
      <c r="F20" s="364"/>
      <c r="G20" s="364" t="s">
        <v>1252</v>
      </c>
      <c r="H20" s="364"/>
      <c r="I20" s="364" t="s">
        <v>485</v>
      </c>
      <c r="J20" s="364" t="s">
        <v>1078</v>
      </c>
      <c r="K20" s="322" t="s">
        <v>1079</v>
      </c>
      <c r="L20" s="364" t="s">
        <v>1255</v>
      </c>
      <c r="M20" s="364" t="s">
        <v>1256</v>
      </c>
    </row>
    <row r="21" spans="1:13" ht="35.25" customHeight="1">
      <c r="A21" s="364"/>
      <c r="B21" s="364"/>
      <c r="C21" s="364"/>
      <c r="D21" s="364"/>
      <c r="E21" s="202" t="s">
        <v>1080</v>
      </c>
      <c r="F21" s="202" t="s">
        <v>1081</v>
      </c>
      <c r="G21" s="202" t="s">
        <v>1253</v>
      </c>
      <c r="H21" s="202" t="s">
        <v>1254</v>
      </c>
      <c r="I21" s="364"/>
      <c r="J21" s="364"/>
      <c r="K21" s="322"/>
      <c r="L21" s="364"/>
      <c r="M21" s="364"/>
    </row>
    <row r="22" spans="1:13" ht="409.5" customHeight="1">
      <c r="A22" s="260" t="s">
        <v>960</v>
      </c>
      <c r="B22" s="260" t="s">
        <v>1084</v>
      </c>
      <c r="C22" s="204" t="s">
        <v>1145</v>
      </c>
      <c r="D22" s="204" t="s">
        <v>926</v>
      </c>
      <c r="E22" s="222">
        <v>0</v>
      </c>
      <c r="F22" s="225">
        <v>1</v>
      </c>
      <c r="G22" s="254">
        <v>0.5</v>
      </c>
      <c r="H22" s="251" t="s">
        <v>1363</v>
      </c>
      <c r="I22" s="204" t="s">
        <v>1074</v>
      </c>
      <c r="J22" s="221" t="s">
        <v>1143</v>
      </c>
      <c r="K22" s="221"/>
      <c r="L22" s="357">
        <f>(G22+G23+G24+G25+G26+G27)/6</f>
        <v>0.8833333333333333</v>
      </c>
      <c r="M22" s="354">
        <v>6</v>
      </c>
    </row>
    <row r="23" spans="1:13" ht="81.75" customHeight="1">
      <c r="A23" s="260"/>
      <c r="B23" s="260"/>
      <c r="C23" s="204" t="s">
        <v>1083</v>
      </c>
      <c r="D23" s="204" t="s">
        <v>928</v>
      </c>
      <c r="E23" s="222">
        <v>0</v>
      </c>
      <c r="F23" s="205">
        <f>1/1</f>
        <v>1</v>
      </c>
      <c r="G23" s="205">
        <v>1</v>
      </c>
      <c r="H23" s="204" t="s">
        <v>1289</v>
      </c>
      <c r="I23" s="204" t="s">
        <v>927</v>
      </c>
      <c r="J23" s="221" t="s">
        <v>1143</v>
      </c>
      <c r="K23" s="221"/>
      <c r="L23" s="358"/>
      <c r="M23" s="355"/>
    </row>
    <row r="24" spans="1:13" ht="87" customHeight="1">
      <c r="A24" s="260"/>
      <c r="B24" s="260"/>
      <c r="C24" s="221" t="s">
        <v>1137</v>
      </c>
      <c r="D24" s="204" t="s">
        <v>1146</v>
      </c>
      <c r="E24" s="222">
        <v>0</v>
      </c>
      <c r="F24" s="225">
        <v>1</v>
      </c>
      <c r="G24" s="254">
        <v>1</v>
      </c>
      <c r="H24" s="204" t="s">
        <v>1303</v>
      </c>
      <c r="I24" s="204" t="s">
        <v>1138</v>
      </c>
      <c r="J24" s="221" t="s">
        <v>1143</v>
      </c>
      <c r="K24" s="221"/>
      <c r="L24" s="358"/>
      <c r="M24" s="355"/>
    </row>
    <row r="25" spans="1:13" ht="115.5" customHeight="1">
      <c r="A25" s="260"/>
      <c r="B25" s="260"/>
      <c r="C25" s="221" t="s">
        <v>1147</v>
      </c>
      <c r="D25" s="204" t="s">
        <v>1085</v>
      </c>
      <c r="E25" s="222">
        <v>0</v>
      </c>
      <c r="F25" s="225">
        <v>1</v>
      </c>
      <c r="G25" s="254">
        <v>0.8</v>
      </c>
      <c r="H25" s="204" t="s">
        <v>1364</v>
      </c>
      <c r="I25" s="204" t="s">
        <v>1148</v>
      </c>
      <c r="J25" s="221" t="s">
        <v>1124</v>
      </c>
      <c r="K25" s="221"/>
      <c r="L25" s="358"/>
      <c r="M25" s="355"/>
    </row>
    <row r="26" spans="1:13" ht="132">
      <c r="A26" s="260"/>
      <c r="B26" s="260"/>
      <c r="C26" s="221" t="s">
        <v>935</v>
      </c>
      <c r="D26" s="204" t="s">
        <v>1149</v>
      </c>
      <c r="E26" s="222">
        <v>0</v>
      </c>
      <c r="F26" s="225">
        <v>1</v>
      </c>
      <c r="G26" s="254">
        <v>1</v>
      </c>
      <c r="H26" s="251" t="s">
        <v>1290</v>
      </c>
      <c r="I26" s="204" t="s">
        <v>864</v>
      </c>
      <c r="J26" s="221" t="s">
        <v>1125</v>
      </c>
      <c r="K26" s="221"/>
      <c r="L26" s="358"/>
      <c r="M26" s="355"/>
    </row>
    <row r="27" spans="1:13" ht="147" customHeight="1">
      <c r="A27" s="260"/>
      <c r="B27" s="221" t="s">
        <v>950</v>
      </c>
      <c r="C27" s="204" t="s">
        <v>929</v>
      </c>
      <c r="D27" s="204" t="s">
        <v>961</v>
      </c>
      <c r="E27" s="225">
        <v>0</v>
      </c>
      <c r="F27" s="225">
        <v>1</v>
      </c>
      <c r="G27" s="254">
        <v>1</v>
      </c>
      <c r="H27" s="251" t="s">
        <v>1291</v>
      </c>
      <c r="I27" s="204" t="s">
        <v>1126</v>
      </c>
      <c r="J27" s="221" t="s">
        <v>1143</v>
      </c>
      <c r="K27" s="221"/>
      <c r="L27" s="359"/>
      <c r="M27" s="356"/>
    </row>
    <row r="28" spans="1:13" ht="27.75" customHeight="1">
      <c r="A28" s="381" t="s">
        <v>1018</v>
      </c>
      <c r="B28" s="381"/>
      <c r="C28" s="381"/>
      <c r="D28" s="381"/>
      <c r="E28" s="381"/>
      <c r="F28" s="381"/>
      <c r="G28" s="381"/>
      <c r="H28" s="381"/>
      <c r="I28" s="381"/>
      <c r="J28" s="381"/>
      <c r="K28" s="381"/>
      <c r="L28" s="94"/>
      <c r="M28" s="94"/>
    </row>
    <row r="29" spans="1:13" s="211" customFormat="1" ht="30" customHeight="1">
      <c r="A29" s="260" t="s">
        <v>1027</v>
      </c>
      <c r="B29" s="260"/>
      <c r="C29" s="260"/>
      <c r="D29" s="260"/>
      <c r="E29" s="260"/>
      <c r="F29" s="260"/>
      <c r="G29" s="260"/>
      <c r="H29" s="260"/>
      <c r="I29" s="260"/>
      <c r="J29" s="260"/>
      <c r="K29" s="260"/>
      <c r="L29" s="235"/>
      <c r="M29" s="235"/>
    </row>
    <row r="30" spans="1:13" ht="24.75" customHeight="1">
      <c r="A30" s="322" t="s">
        <v>859</v>
      </c>
      <c r="B30" s="364" t="s">
        <v>860</v>
      </c>
      <c r="C30" s="364" t="s">
        <v>857</v>
      </c>
      <c r="D30" s="364" t="s">
        <v>858</v>
      </c>
      <c r="E30" s="364" t="s">
        <v>1024</v>
      </c>
      <c r="F30" s="364"/>
      <c r="G30" s="364" t="s">
        <v>1252</v>
      </c>
      <c r="H30" s="364"/>
      <c r="I30" s="364" t="s">
        <v>485</v>
      </c>
      <c r="J30" s="364" t="s">
        <v>1078</v>
      </c>
      <c r="K30" s="322" t="s">
        <v>1079</v>
      </c>
      <c r="L30" s="364" t="s">
        <v>1255</v>
      </c>
      <c r="M30" s="364" t="s">
        <v>1256</v>
      </c>
    </row>
    <row r="31" spans="1:13" ht="35.25" customHeight="1">
      <c r="A31" s="322"/>
      <c r="B31" s="364"/>
      <c r="C31" s="364"/>
      <c r="D31" s="364"/>
      <c r="E31" s="202" t="s">
        <v>1080</v>
      </c>
      <c r="F31" s="202" t="s">
        <v>1081</v>
      </c>
      <c r="G31" s="202" t="s">
        <v>1253</v>
      </c>
      <c r="H31" s="202" t="s">
        <v>1254</v>
      </c>
      <c r="I31" s="364"/>
      <c r="J31" s="364"/>
      <c r="K31" s="322"/>
      <c r="L31" s="364"/>
      <c r="M31" s="364"/>
    </row>
    <row r="32" spans="1:13" ht="60">
      <c r="A32" s="374" t="s">
        <v>1384</v>
      </c>
      <c r="B32" s="209" t="s">
        <v>1246</v>
      </c>
      <c r="C32" s="209" t="s">
        <v>1247</v>
      </c>
      <c r="D32" s="204" t="s">
        <v>1243</v>
      </c>
      <c r="E32" s="205">
        <v>0.1</v>
      </c>
      <c r="F32" s="205">
        <v>1</v>
      </c>
      <c r="G32" s="205">
        <v>0</v>
      </c>
      <c r="H32" s="204" t="s">
        <v>1304</v>
      </c>
      <c r="I32" s="230" t="s">
        <v>1244</v>
      </c>
      <c r="J32" s="230" t="s">
        <v>1245</v>
      </c>
      <c r="K32" s="229"/>
      <c r="L32" s="365">
        <f>(G32+G33+G34+G35+G36+G37+G38+G39+G40+G41+G42+G43+G44+G45+G46+G47+G48)/17</f>
        <v>0.7154053040512437</v>
      </c>
      <c r="M32" s="368">
        <v>17</v>
      </c>
    </row>
    <row r="33" spans="1:13" s="214" customFormat="1" ht="75.75" customHeight="1">
      <c r="A33" s="391"/>
      <c r="B33" s="209" t="s">
        <v>1215</v>
      </c>
      <c r="C33" s="209" t="s">
        <v>1086</v>
      </c>
      <c r="D33" s="204" t="s">
        <v>962</v>
      </c>
      <c r="E33" s="231">
        <v>0</v>
      </c>
      <c r="F33" s="205">
        <v>1</v>
      </c>
      <c r="G33" s="205">
        <v>1</v>
      </c>
      <c r="H33" s="204" t="s">
        <v>1332</v>
      </c>
      <c r="I33" s="230" t="s">
        <v>865</v>
      </c>
      <c r="J33" s="230" t="s">
        <v>1038</v>
      </c>
      <c r="K33" s="260"/>
      <c r="L33" s="366"/>
      <c r="M33" s="369"/>
    </row>
    <row r="34" spans="1:13" ht="105" customHeight="1">
      <c r="A34" s="391"/>
      <c r="B34" s="204" t="s">
        <v>1139</v>
      </c>
      <c r="C34" s="204" t="s">
        <v>1068</v>
      </c>
      <c r="D34" s="204" t="s">
        <v>1069</v>
      </c>
      <c r="E34" s="231">
        <v>578</v>
      </c>
      <c r="F34" s="231">
        <v>790</v>
      </c>
      <c r="G34" s="234">
        <f>(260+346)/790</f>
        <v>0.7670886075949367</v>
      </c>
      <c r="H34" s="204" t="s">
        <v>1272</v>
      </c>
      <c r="I34" s="230" t="s">
        <v>865</v>
      </c>
      <c r="J34" s="230" t="s">
        <v>1038</v>
      </c>
      <c r="K34" s="260"/>
      <c r="L34" s="366"/>
      <c r="M34" s="369"/>
    </row>
    <row r="35" spans="1:13" ht="91.5" customHeight="1">
      <c r="A35" s="391"/>
      <c r="B35" s="260" t="s">
        <v>1216</v>
      </c>
      <c r="C35" s="204" t="s">
        <v>1019</v>
      </c>
      <c r="D35" s="204" t="s">
        <v>1020</v>
      </c>
      <c r="E35" s="231">
        <v>0</v>
      </c>
      <c r="F35" s="205">
        <f>60/60</f>
        <v>1</v>
      </c>
      <c r="G35" s="205">
        <f>60/60</f>
        <v>1</v>
      </c>
      <c r="H35" s="204" t="s">
        <v>1301</v>
      </c>
      <c r="I35" s="230" t="s">
        <v>793</v>
      </c>
      <c r="J35" s="230" t="s">
        <v>1121</v>
      </c>
      <c r="K35" s="260"/>
      <c r="L35" s="366"/>
      <c r="M35" s="369"/>
    </row>
    <row r="36" spans="1:13" ht="361.5" customHeight="1">
      <c r="A36" s="391"/>
      <c r="B36" s="260"/>
      <c r="C36" s="204" t="s">
        <v>866</v>
      </c>
      <c r="D36" s="204" t="s">
        <v>947</v>
      </c>
      <c r="E36" s="234">
        <v>0</v>
      </c>
      <c r="F36" s="205">
        <v>0.7</v>
      </c>
      <c r="G36" s="205">
        <v>0.99</v>
      </c>
      <c r="H36" s="251" t="s">
        <v>1309</v>
      </c>
      <c r="I36" s="230" t="s">
        <v>867</v>
      </c>
      <c r="J36" s="230" t="s">
        <v>1124</v>
      </c>
      <c r="K36" s="260"/>
      <c r="L36" s="366"/>
      <c r="M36" s="369"/>
    </row>
    <row r="37" spans="1:13" ht="125.25" customHeight="1">
      <c r="A37" s="391"/>
      <c r="B37" s="204" t="s">
        <v>1189</v>
      </c>
      <c r="C37" s="230" t="s">
        <v>1242</v>
      </c>
      <c r="D37" s="230" t="s">
        <v>1202</v>
      </c>
      <c r="E37" s="231">
        <v>451</v>
      </c>
      <c r="F37" s="231">
        <v>650</v>
      </c>
      <c r="G37" s="234">
        <f>(224+278)/650</f>
        <v>0.7723076923076924</v>
      </c>
      <c r="H37" s="204" t="s">
        <v>1273</v>
      </c>
      <c r="I37" s="230" t="s">
        <v>865</v>
      </c>
      <c r="J37" s="230" t="s">
        <v>1038</v>
      </c>
      <c r="K37" s="260"/>
      <c r="L37" s="366"/>
      <c r="M37" s="369"/>
    </row>
    <row r="38" spans="1:13" ht="95.25" customHeight="1">
      <c r="A38" s="391"/>
      <c r="B38" s="260" t="s">
        <v>1216</v>
      </c>
      <c r="C38" s="204" t="s">
        <v>1019</v>
      </c>
      <c r="D38" s="204" t="s">
        <v>1070</v>
      </c>
      <c r="E38" s="233">
        <v>0</v>
      </c>
      <c r="F38" s="205">
        <f>72/72</f>
        <v>1</v>
      </c>
      <c r="G38" s="205">
        <f>47/72</f>
        <v>0.6527777777777778</v>
      </c>
      <c r="H38" s="251" t="s">
        <v>1310</v>
      </c>
      <c r="I38" s="230" t="s">
        <v>57</v>
      </c>
      <c r="J38" s="230" t="s">
        <v>1121</v>
      </c>
      <c r="K38" s="260"/>
      <c r="L38" s="366"/>
      <c r="M38" s="369"/>
    </row>
    <row r="39" spans="1:13" ht="306.75" customHeight="1">
      <c r="A39" s="391"/>
      <c r="B39" s="260"/>
      <c r="C39" s="204" t="s">
        <v>963</v>
      </c>
      <c r="D39" s="230" t="s">
        <v>964</v>
      </c>
      <c r="E39" s="205">
        <v>0</v>
      </c>
      <c r="F39" s="205">
        <v>0.6</v>
      </c>
      <c r="G39" s="205">
        <v>0.67</v>
      </c>
      <c r="H39" s="253" t="s">
        <v>1365</v>
      </c>
      <c r="I39" s="230" t="s">
        <v>57</v>
      </c>
      <c r="J39" s="230" t="s">
        <v>1121</v>
      </c>
      <c r="K39" s="260"/>
      <c r="L39" s="366"/>
      <c r="M39" s="369"/>
    </row>
    <row r="40" spans="1:13" ht="117" customHeight="1">
      <c r="A40" s="374" t="s">
        <v>1385</v>
      </c>
      <c r="B40" s="260" t="s">
        <v>1217</v>
      </c>
      <c r="C40" s="230" t="s">
        <v>1017</v>
      </c>
      <c r="D40" s="230" t="s">
        <v>965</v>
      </c>
      <c r="E40" s="233">
        <v>0</v>
      </c>
      <c r="F40" s="205">
        <v>1</v>
      </c>
      <c r="G40" s="205">
        <f>57/57</f>
        <v>1</v>
      </c>
      <c r="H40" s="204" t="s">
        <v>1366</v>
      </c>
      <c r="I40" s="230" t="s">
        <v>103</v>
      </c>
      <c r="J40" s="230" t="s">
        <v>1127</v>
      </c>
      <c r="K40" s="260"/>
      <c r="L40" s="366"/>
      <c r="M40" s="369"/>
    </row>
    <row r="41" spans="1:13" ht="81.75" customHeight="1">
      <c r="A41" s="323"/>
      <c r="B41" s="323"/>
      <c r="C41" s="230" t="s">
        <v>1225</v>
      </c>
      <c r="D41" s="230" t="s">
        <v>966</v>
      </c>
      <c r="E41" s="233">
        <v>0</v>
      </c>
      <c r="F41" s="205">
        <v>0.9</v>
      </c>
      <c r="G41" s="205">
        <f>1120768500/5300000000</f>
        <v>0.21146575471698112</v>
      </c>
      <c r="H41" s="204" t="s">
        <v>1305</v>
      </c>
      <c r="I41" s="230" t="s">
        <v>967</v>
      </c>
      <c r="J41" s="230" t="s">
        <v>1127</v>
      </c>
      <c r="K41" s="260"/>
      <c r="L41" s="366"/>
      <c r="M41" s="369"/>
    </row>
    <row r="42" spans="1:13" ht="80.25" customHeight="1">
      <c r="A42" s="323"/>
      <c r="B42" s="323"/>
      <c r="C42" s="260" t="s">
        <v>968</v>
      </c>
      <c r="D42" s="230" t="s">
        <v>1021</v>
      </c>
      <c r="E42" s="233">
        <v>0</v>
      </c>
      <c r="F42" s="205">
        <v>1</v>
      </c>
      <c r="G42" s="205">
        <v>0.5</v>
      </c>
      <c r="H42" s="204" t="s">
        <v>1279</v>
      </c>
      <c r="I42" s="230" t="s">
        <v>969</v>
      </c>
      <c r="J42" s="230" t="s">
        <v>1038</v>
      </c>
      <c r="K42" s="260"/>
      <c r="L42" s="366"/>
      <c r="M42" s="369"/>
    </row>
    <row r="43" spans="1:13" ht="84">
      <c r="A43" s="323"/>
      <c r="B43" s="323"/>
      <c r="C43" s="260"/>
      <c r="D43" s="204" t="s">
        <v>970</v>
      </c>
      <c r="E43" s="233">
        <v>0</v>
      </c>
      <c r="F43" s="232">
        <v>0.7</v>
      </c>
      <c r="G43" s="255">
        <f>(511+378)/1486</f>
        <v>0.598250336473755</v>
      </c>
      <c r="H43" s="251" t="s">
        <v>1278</v>
      </c>
      <c r="I43" s="230" t="s">
        <v>969</v>
      </c>
      <c r="J43" s="230" t="s">
        <v>1038</v>
      </c>
      <c r="K43" s="260"/>
      <c r="L43" s="366"/>
      <c r="M43" s="369"/>
    </row>
    <row r="44" spans="1:13" ht="108" customHeight="1">
      <c r="A44" s="323"/>
      <c r="B44" s="323"/>
      <c r="C44" s="204" t="s">
        <v>1226</v>
      </c>
      <c r="D44" s="204" t="s">
        <v>971</v>
      </c>
      <c r="E44" s="231">
        <v>0</v>
      </c>
      <c r="F44" s="205">
        <v>1</v>
      </c>
      <c r="G44" s="205">
        <v>0.5</v>
      </c>
      <c r="H44" s="251" t="s">
        <v>1333</v>
      </c>
      <c r="I44" s="230" t="s">
        <v>972</v>
      </c>
      <c r="J44" s="230" t="s">
        <v>1038</v>
      </c>
      <c r="K44" s="260"/>
      <c r="L44" s="366"/>
      <c r="M44" s="369"/>
    </row>
    <row r="45" spans="1:13" ht="108.75" customHeight="1">
      <c r="A45" s="323"/>
      <c r="B45" s="204" t="s">
        <v>61</v>
      </c>
      <c r="C45" s="204" t="s">
        <v>1186</v>
      </c>
      <c r="D45" s="204" t="s">
        <v>1150</v>
      </c>
      <c r="E45" s="231">
        <v>0</v>
      </c>
      <c r="F45" s="205">
        <v>1</v>
      </c>
      <c r="G45" s="205">
        <v>1</v>
      </c>
      <c r="H45" s="204" t="s">
        <v>1275</v>
      </c>
      <c r="I45" s="230" t="s">
        <v>919</v>
      </c>
      <c r="J45" s="230" t="s">
        <v>1060</v>
      </c>
      <c r="K45" s="260"/>
      <c r="L45" s="366"/>
      <c r="M45" s="369"/>
    </row>
    <row r="46" spans="1:13" ht="69" customHeight="1">
      <c r="A46" s="323"/>
      <c r="B46" s="204" t="s">
        <v>1151</v>
      </c>
      <c r="C46" s="204" t="s">
        <v>868</v>
      </c>
      <c r="D46" s="204" t="s">
        <v>1306</v>
      </c>
      <c r="E46" s="231">
        <v>0</v>
      </c>
      <c r="F46" s="205">
        <v>1</v>
      </c>
      <c r="G46" s="205">
        <v>1</v>
      </c>
      <c r="H46" s="204" t="s">
        <v>1274</v>
      </c>
      <c r="I46" s="230" t="s">
        <v>973</v>
      </c>
      <c r="J46" s="230" t="s">
        <v>1060</v>
      </c>
      <c r="K46" s="260"/>
      <c r="L46" s="366"/>
      <c r="M46" s="369"/>
    </row>
    <row r="47" spans="1:13" ht="84.75" customHeight="1">
      <c r="A47" s="260" t="s">
        <v>974</v>
      </c>
      <c r="B47" s="260" t="s">
        <v>975</v>
      </c>
      <c r="C47" s="221" t="s">
        <v>1227</v>
      </c>
      <c r="D47" s="204" t="s">
        <v>937</v>
      </c>
      <c r="E47" s="222">
        <v>0</v>
      </c>
      <c r="F47" s="225">
        <v>1</v>
      </c>
      <c r="G47" s="254">
        <v>0.5</v>
      </c>
      <c r="H47" s="251" t="s">
        <v>1386</v>
      </c>
      <c r="I47" s="221" t="s">
        <v>69</v>
      </c>
      <c r="J47" s="221" t="s">
        <v>1128</v>
      </c>
      <c r="K47" s="260"/>
      <c r="L47" s="366"/>
      <c r="M47" s="369"/>
    </row>
    <row r="48" spans="1:13" ht="97.5" customHeight="1">
      <c r="A48" s="260"/>
      <c r="B48" s="260"/>
      <c r="C48" s="221" t="s">
        <v>1134</v>
      </c>
      <c r="D48" s="221" t="s">
        <v>930</v>
      </c>
      <c r="E48" s="226">
        <v>0</v>
      </c>
      <c r="F48" s="205">
        <v>1</v>
      </c>
      <c r="G48" s="205">
        <v>1</v>
      </c>
      <c r="H48" s="251" t="s">
        <v>1367</v>
      </c>
      <c r="I48" s="221" t="s">
        <v>69</v>
      </c>
      <c r="J48" s="221" t="s">
        <v>1063</v>
      </c>
      <c r="K48" s="260"/>
      <c r="L48" s="367"/>
      <c r="M48" s="370"/>
    </row>
    <row r="49" spans="1:13" ht="30.75" customHeight="1">
      <c r="A49" s="381" t="s">
        <v>976</v>
      </c>
      <c r="B49" s="381"/>
      <c r="C49" s="381"/>
      <c r="D49" s="381"/>
      <c r="E49" s="381"/>
      <c r="F49" s="381"/>
      <c r="G49" s="381"/>
      <c r="H49" s="381"/>
      <c r="I49" s="381"/>
      <c r="J49" s="381"/>
      <c r="K49" s="381"/>
      <c r="L49" s="94"/>
      <c r="M49" s="94"/>
    </row>
    <row r="50" spans="1:13" ht="30.75" customHeight="1">
      <c r="A50" s="260" t="s">
        <v>1028</v>
      </c>
      <c r="B50" s="260"/>
      <c r="C50" s="260"/>
      <c r="D50" s="260"/>
      <c r="E50" s="260"/>
      <c r="F50" s="260"/>
      <c r="G50" s="260"/>
      <c r="H50" s="260"/>
      <c r="I50" s="260"/>
      <c r="J50" s="260"/>
      <c r="K50" s="260"/>
      <c r="L50" s="94"/>
      <c r="M50" s="94"/>
    </row>
    <row r="51" spans="1:13" ht="24.75" customHeight="1">
      <c r="A51" s="364" t="s">
        <v>859</v>
      </c>
      <c r="B51" s="364" t="s">
        <v>860</v>
      </c>
      <c r="C51" s="364" t="s">
        <v>857</v>
      </c>
      <c r="D51" s="364" t="s">
        <v>858</v>
      </c>
      <c r="E51" s="364" t="s">
        <v>1024</v>
      </c>
      <c r="F51" s="364"/>
      <c r="G51" s="364" t="s">
        <v>1252</v>
      </c>
      <c r="H51" s="364"/>
      <c r="I51" s="364" t="s">
        <v>485</v>
      </c>
      <c r="J51" s="364" t="s">
        <v>1078</v>
      </c>
      <c r="K51" s="322" t="s">
        <v>1079</v>
      </c>
      <c r="L51" s="364" t="s">
        <v>1255</v>
      </c>
      <c r="M51" s="364" t="s">
        <v>1256</v>
      </c>
    </row>
    <row r="52" spans="1:13" ht="35.25" customHeight="1">
      <c r="A52" s="364"/>
      <c r="B52" s="364"/>
      <c r="C52" s="364"/>
      <c r="D52" s="364"/>
      <c r="E52" s="202" t="s">
        <v>1080</v>
      </c>
      <c r="F52" s="202" t="s">
        <v>1081</v>
      </c>
      <c r="G52" s="202" t="s">
        <v>1253</v>
      </c>
      <c r="H52" s="202" t="s">
        <v>1254</v>
      </c>
      <c r="I52" s="364"/>
      <c r="J52" s="364"/>
      <c r="K52" s="322"/>
      <c r="L52" s="364"/>
      <c r="M52" s="364"/>
    </row>
    <row r="53" spans="1:13" s="201" customFormat="1" ht="106.5" customHeight="1">
      <c r="A53" s="260" t="s">
        <v>1387</v>
      </c>
      <c r="B53" s="260" t="s">
        <v>869</v>
      </c>
      <c r="C53" s="197" t="s">
        <v>932</v>
      </c>
      <c r="D53" s="197" t="s">
        <v>212</v>
      </c>
      <c r="E53" s="196">
        <v>0</v>
      </c>
      <c r="F53" s="16">
        <v>1</v>
      </c>
      <c r="G53" s="234">
        <f>10388501331/25195000000</f>
        <v>0.4123239266124231</v>
      </c>
      <c r="H53" s="204" t="s">
        <v>1276</v>
      </c>
      <c r="I53" s="203" t="s">
        <v>213</v>
      </c>
      <c r="J53" s="221" t="s">
        <v>1089</v>
      </c>
      <c r="K53" s="260" t="s">
        <v>1073</v>
      </c>
      <c r="L53" s="371">
        <f>(G53+G55+G56+G57+G58+G59+G60+G61+G62)/9</f>
        <v>0.5704197129494839</v>
      </c>
      <c r="M53" s="354">
        <v>9</v>
      </c>
    </row>
    <row r="54" spans="1:13" s="201" customFormat="1" ht="106.5" customHeight="1">
      <c r="A54" s="260"/>
      <c r="B54" s="260"/>
      <c r="C54" s="197" t="s">
        <v>1088</v>
      </c>
      <c r="D54" s="197" t="s">
        <v>212</v>
      </c>
      <c r="E54" s="196">
        <v>0</v>
      </c>
      <c r="F54" s="16">
        <v>1</v>
      </c>
      <c r="G54" s="205">
        <v>0</v>
      </c>
      <c r="H54" s="204" t="s">
        <v>1292</v>
      </c>
      <c r="I54" s="203" t="s">
        <v>213</v>
      </c>
      <c r="J54" s="221" t="s">
        <v>1089</v>
      </c>
      <c r="K54" s="260"/>
      <c r="L54" s="372"/>
      <c r="M54" s="355"/>
    </row>
    <row r="55" spans="1:13" s="201" customFormat="1" ht="106.5" customHeight="1">
      <c r="A55" s="260"/>
      <c r="B55" s="299"/>
      <c r="C55" s="197" t="s">
        <v>1140</v>
      </c>
      <c r="D55" s="197" t="s">
        <v>212</v>
      </c>
      <c r="E55" s="196">
        <v>0</v>
      </c>
      <c r="F55" s="16">
        <v>1</v>
      </c>
      <c r="G55" s="255">
        <f>9215629444/21000000000</f>
        <v>0.43883949733333333</v>
      </c>
      <c r="H55" s="204" t="s">
        <v>1277</v>
      </c>
      <c r="I55" s="203" t="s">
        <v>213</v>
      </c>
      <c r="J55" s="221" t="s">
        <v>1089</v>
      </c>
      <c r="K55" s="260"/>
      <c r="L55" s="372"/>
      <c r="M55" s="355"/>
    </row>
    <row r="56" spans="1:13" s="201" customFormat="1" ht="89.25" customHeight="1">
      <c r="A56" s="260" t="s">
        <v>977</v>
      </c>
      <c r="B56" s="204" t="s">
        <v>870</v>
      </c>
      <c r="C56" s="197" t="s">
        <v>871</v>
      </c>
      <c r="D56" s="197" t="s">
        <v>212</v>
      </c>
      <c r="E56" s="196">
        <v>0</v>
      </c>
      <c r="F56" s="16">
        <v>1</v>
      </c>
      <c r="G56" s="255">
        <f>11625179107/23091943000</f>
        <v>0.5034300971122265</v>
      </c>
      <c r="H56" s="204" t="s">
        <v>1293</v>
      </c>
      <c r="I56" s="203" t="s">
        <v>213</v>
      </c>
      <c r="J56" s="221" t="s">
        <v>1089</v>
      </c>
      <c r="K56" s="260"/>
      <c r="L56" s="372"/>
      <c r="M56" s="355"/>
    </row>
    <row r="57" spans="1:13" s="201" customFormat="1" ht="77.25" customHeight="1">
      <c r="A57" s="260"/>
      <c r="B57" s="221" t="s">
        <v>1152</v>
      </c>
      <c r="C57" s="197" t="s">
        <v>1153</v>
      </c>
      <c r="D57" s="197" t="s">
        <v>222</v>
      </c>
      <c r="E57" s="196">
        <v>0</v>
      </c>
      <c r="F57" s="16">
        <v>1</v>
      </c>
      <c r="G57" s="255">
        <f>22694005399/81286943000</f>
        <v>0.27918389548737244</v>
      </c>
      <c r="H57" s="204" t="s">
        <v>1294</v>
      </c>
      <c r="I57" s="203" t="s">
        <v>223</v>
      </c>
      <c r="J57" s="221" t="s">
        <v>1089</v>
      </c>
      <c r="K57" s="260"/>
      <c r="L57" s="372"/>
      <c r="M57" s="355"/>
    </row>
    <row r="58" spans="1:13" s="201" customFormat="1" ht="70.5" customHeight="1">
      <c r="A58" s="260"/>
      <c r="B58" s="221" t="s">
        <v>1211</v>
      </c>
      <c r="C58" s="221" t="s">
        <v>1208</v>
      </c>
      <c r="D58" s="221" t="s">
        <v>948</v>
      </c>
      <c r="E58" s="198">
        <v>0</v>
      </c>
      <c r="F58" s="205">
        <f>1/1</f>
        <v>1</v>
      </c>
      <c r="G58" s="255">
        <v>1</v>
      </c>
      <c r="H58" s="204" t="s">
        <v>1295</v>
      </c>
      <c r="I58" s="221" t="s">
        <v>411</v>
      </c>
      <c r="J58" s="221" t="s">
        <v>1129</v>
      </c>
      <c r="K58" s="260"/>
      <c r="L58" s="372"/>
      <c r="M58" s="355"/>
    </row>
    <row r="59" spans="1:13" ht="145.5" customHeight="1">
      <c r="A59" s="260"/>
      <c r="B59" s="204" t="s">
        <v>872</v>
      </c>
      <c r="C59" s="221" t="s">
        <v>225</v>
      </c>
      <c r="D59" s="221" t="s">
        <v>936</v>
      </c>
      <c r="E59" s="198">
        <v>0.1</v>
      </c>
      <c r="F59" s="205">
        <v>1</v>
      </c>
      <c r="G59" s="255">
        <v>0.5</v>
      </c>
      <c r="H59" s="204" t="s">
        <v>1265</v>
      </c>
      <c r="I59" s="221" t="s">
        <v>1191</v>
      </c>
      <c r="J59" s="221" t="s">
        <v>1090</v>
      </c>
      <c r="K59" s="260"/>
      <c r="L59" s="372"/>
      <c r="M59" s="355"/>
    </row>
    <row r="60" spans="1:13" ht="70.5" customHeight="1">
      <c r="A60" s="260"/>
      <c r="B60" s="221" t="s">
        <v>228</v>
      </c>
      <c r="C60" s="204" t="s">
        <v>1154</v>
      </c>
      <c r="D60" s="204" t="s">
        <v>873</v>
      </c>
      <c r="E60" s="198">
        <v>0</v>
      </c>
      <c r="F60" s="205">
        <f>24/24</f>
        <v>1</v>
      </c>
      <c r="G60" s="255">
        <v>0.5</v>
      </c>
      <c r="H60" s="251" t="s">
        <v>1296</v>
      </c>
      <c r="I60" s="221" t="s">
        <v>874</v>
      </c>
      <c r="J60" s="221" t="s">
        <v>1129</v>
      </c>
      <c r="K60" s="260"/>
      <c r="L60" s="372"/>
      <c r="M60" s="355"/>
    </row>
    <row r="61" spans="1:13" ht="69" customHeight="1">
      <c r="A61" s="299"/>
      <c r="B61" s="260" t="s">
        <v>975</v>
      </c>
      <c r="C61" s="221" t="s">
        <v>935</v>
      </c>
      <c r="D61" s="204" t="s">
        <v>937</v>
      </c>
      <c r="E61" s="222">
        <v>0</v>
      </c>
      <c r="F61" s="225">
        <v>1</v>
      </c>
      <c r="G61" s="255">
        <v>0.5</v>
      </c>
      <c r="H61" s="251" t="s">
        <v>1297</v>
      </c>
      <c r="I61" s="221" t="s">
        <v>69</v>
      </c>
      <c r="J61" s="221" t="s">
        <v>1091</v>
      </c>
      <c r="K61" s="260"/>
      <c r="L61" s="372"/>
      <c r="M61" s="355"/>
    </row>
    <row r="62" spans="1:13" ht="295.5" customHeight="1">
      <c r="A62" s="299"/>
      <c r="B62" s="260"/>
      <c r="C62" s="221" t="s">
        <v>1160</v>
      </c>
      <c r="D62" s="221" t="s">
        <v>930</v>
      </c>
      <c r="E62" s="226">
        <v>0</v>
      </c>
      <c r="F62" s="205">
        <v>1</v>
      </c>
      <c r="G62" s="205">
        <v>1</v>
      </c>
      <c r="H62" s="251" t="s">
        <v>1368</v>
      </c>
      <c r="I62" s="221" t="s">
        <v>69</v>
      </c>
      <c r="J62" s="221" t="s">
        <v>1066</v>
      </c>
      <c r="K62" s="260"/>
      <c r="L62" s="373"/>
      <c r="M62" s="356"/>
    </row>
    <row r="63" spans="1:13" ht="30" customHeight="1">
      <c r="A63" s="381" t="s">
        <v>979</v>
      </c>
      <c r="B63" s="381"/>
      <c r="C63" s="381"/>
      <c r="D63" s="381"/>
      <c r="E63" s="381"/>
      <c r="F63" s="381"/>
      <c r="G63" s="381"/>
      <c r="H63" s="381"/>
      <c r="I63" s="381"/>
      <c r="J63" s="381"/>
      <c r="K63" s="381"/>
      <c r="L63" s="94"/>
      <c r="M63" s="94"/>
    </row>
    <row r="64" spans="1:13" ht="34.5" customHeight="1">
      <c r="A64" s="260" t="s">
        <v>1029</v>
      </c>
      <c r="B64" s="260"/>
      <c r="C64" s="260"/>
      <c r="D64" s="260"/>
      <c r="E64" s="260"/>
      <c r="F64" s="260"/>
      <c r="G64" s="260"/>
      <c r="H64" s="260"/>
      <c r="I64" s="260"/>
      <c r="J64" s="260"/>
      <c r="K64" s="260"/>
      <c r="L64" s="94"/>
      <c r="M64" s="94"/>
    </row>
    <row r="65" spans="1:13" ht="24.75" customHeight="1">
      <c r="A65" s="364" t="s">
        <v>859</v>
      </c>
      <c r="B65" s="364" t="s">
        <v>860</v>
      </c>
      <c r="C65" s="364" t="s">
        <v>857</v>
      </c>
      <c r="D65" s="364" t="s">
        <v>858</v>
      </c>
      <c r="E65" s="364" t="s">
        <v>1024</v>
      </c>
      <c r="F65" s="364"/>
      <c r="G65" s="364" t="s">
        <v>1252</v>
      </c>
      <c r="H65" s="364"/>
      <c r="I65" s="364" t="s">
        <v>485</v>
      </c>
      <c r="J65" s="364" t="s">
        <v>1078</v>
      </c>
      <c r="K65" s="322" t="s">
        <v>1079</v>
      </c>
      <c r="L65" s="364" t="s">
        <v>1255</v>
      </c>
      <c r="M65" s="364" t="s">
        <v>1256</v>
      </c>
    </row>
    <row r="66" spans="1:13" ht="35.25" customHeight="1">
      <c r="A66" s="364"/>
      <c r="B66" s="364"/>
      <c r="C66" s="364"/>
      <c r="D66" s="364"/>
      <c r="E66" s="202" t="s">
        <v>1080</v>
      </c>
      <c r="F66" s="202" t="s">
        <v>1081</v>
      </c>
      <c r="G66" s="202" t="s">
        <v>1253</v>
      </c>
      <c r="H66" s="202" t="s">
        <v>1254</v>
      </c>
      <c r="I66" s="364"/>
      <c r="J66" s="364"/>
      <c r="K66" s="322"/>
      <c r="L66" s="364"/>
      <c r="M66" s="364"/>
    </row>
    <row r="67" spans="1:13" ht="68.25" customHeight="1">
      <c r="A67" s="260" t="s">
        <v>980</v>
      </c>
      <c r="B67" s="260" t="s">
        <v>1228</v>
      </c>
      <c r="C67" s="230" t="s">
        <v>875</v>
      </c>
      <c r="D67" s="221" t="s">
        <v>933</v>
      </c>
      <c r="E67" s="207">
        <v>497</v>
      </c>
      <c r="F67" s="205">
        <f>501/501</f>
        <v>1</v>
      </c>
      <c r="G67" s="205">
        <v>1</v>
      </c>
      <c r="H67" s="251" t="s">
        <v>1369</v>
      </c>
      <c r="I67" s="212" t="s">
        <v>1155</v>
      </c>
      <c r="J67" s="221" t="s">
        <v>1092</v>
      </c>
      <c r="K67" s="260"/>
      <c r="L67" s="357">
        <f>(G67+G68+G69+G70+G71+G73+G74+G75)/8</f>
        <v>0.5625</v>
      </c>
      <c r="M67" s="354">
        <v>8</v>
      </c>
    </row>
    <row r="68" spans="1:13" ht="84.75" customHeight="1">
      <c r="A68" s="374"/>
      <c r="B68" s="260"/>
      <c r="C68" s="260" t="s">
        <v>876</v>
      </c>
      <c r="D68" s="221" t="s">
        <v>877</v>
      </c>
      <c r="E68" s="207">
        <v>0</v>
      </c>
      <c r="F68" s="205">
        <v>1</v>
      </c>
      <c r="G68" s="205">
        <v>0.5</v>
      </c>
      <c r="H68" s="251" t="s">
        <v>1266</v>
      </c>
      <c r="I68" s="212" t="s">
        <v>1156</v>
      </c>
      <c r="J68" s="221" t="s">
        <v>1093</v>
      </c>
      <c r="K68" s="299"/>
      <c r="L68" s="358"/>
      <c r="M68" s="355"/>
    </row>
    <row r="69" spans="1:13" ht="118.5" customHeight="1">
      <c r="A69" s="374"/>
      <c r="B69" s="260"/>
      <c r="C69" s="260"/>
      <c r="D69" s="221" t="s">
        <v>878</v>
      </c>
      <c r="E69" s="207">
        <v>0</v>
      </c>
      <c r="F69" s="205">
        <v>1</v>
      </c>
      <c r="G69" s="205">
        <v>0.5</v>
      </c>
      <c r="H69" s="251" t="s">
        <v>1267</v>
      </c>
      <c r="I69" s="212" t="s">
        <v>1156</v>
      </c>
      <c r="J69" s="221" t="s">
        <v>1093</v>
      </c>
      <c r="K69" s="299"/>
      <c r="L69" s="358"/>
      <c r="M69" s="355"/>
    </row>
    <row r="70" spans="1:13" ht="71.25" customHeight="1">
      <c r="A70" s="374"/>
      <c r="B70" s="260"/>
      <c r="C70" s="260"/>
      <c r="D70" s="221" t="s">
        <v>920</v>
      </c>
      <c r="E70" s="207">
        <v>0</v>
      </c>
      <c r="F70" s="205">
        <v>1</v>
      </c>
      <c r="G70" s="205">
        <v>0.5</v>
      </c>
      <c r="H70" s="251" t="s">
        <v>1298</v>
      </c>
      <c r="I70" s="221" t="s">
        <v>1157</v>
      </c>
      <c r="J70" s="221" t="s">
        <v>1093</v>
      </c>
      <c r="K70" s="299"/>
      <c r="L70" s="358"/>
      <c r="M70" s="355"/>
    </row>
    <row r="71" spans="1:13" ht="76.5" customHeight="1">
      <c r="A71" s="374"/>
      <c r="B71" s="260"/>
      <c r="C71" s="260"/>
      <c r="D71" s="221" t="s">
        <v>1130</v>
      </c>
      <c r="E71" s="207">
        <v>0</v>
      </c>
      <c r="F71" s="205">
        <v>1</v>
      </c>
      <c r="G71" s="205">
        <v>0.5</v>
      </c>
      <c r="H71" s="251" t="s">
        <v>1299</v>
      </c>
      <c r="I71" s="221" t="s">
        <v>1157</v>
      </c>
      <c r="J71" s="221" t="s">
        <v>1045</v>
      </c>
      <c r="K71" s="299"/>
      <c r="L71" s="358"/>
      <c r="M71" s="355"/>
    </row>
    <row r="72" spans="1:13" ht="61.5" customHeight="1">
      <c r="A72" s="374"/>
      <c r="B72" s="260"/>
      <c r="C72" s="260"/>
      <c r="D72" s="221" t="s">
        <v>1268</v>
      </c>
      <c r="E72" s="207">
        <v>0</v>
      </c>
      <c r="F72" s="205"/>
      <c r="G72" s="207">
        <v>1</v>
      </c>
      <c r="H72" s="251" t="s">
        <v>1300</v>
      </c>
      <c r="I72" s="212" t="s">
        <v>1155</v>
      </c>
      <c r="J72" s="221" t="s">
        <v>1045</v>
      </c>
      <c r="K72" s="299"/>
      <c r="L72" s="358"/>
      <c r="M72" s="355"/>
    </row>
    <row r="73" spans="1:13" ht="78.75" customHeight="1">
      <c r="A73" s="374"/>
      <c r="B73" s="221" t="s">
        <v>1158</v>
      </c>
      <c r="C73" s="199" t="s">
        <v>1159</v>
      </c>
      <c r="D73" s="221" t="s">
        <v>879</v>
      </c>
      <c r="E73" s="207">
        <v>0</v>
      </c>
      <c r="F73" s="205">
        <v>1</v>
      </c>
      <c r="G73" s="205">
        <v>0.5</v>
      </c>
      <c r="H73" s="251" t="s">
        <v>1370</v>
      </c>
      <c r="I73" s="221" t="s">
        <v>567</v>
      </c>
      <c r="J73" s="221" t="s">
        <v>1045</v>
      </c>
      <c r="K73" s="299"/>
      <c r="L73" s="358"/>
      <c r="M73" s="355"/>
    </row>
    <row r="74" spans="1:13" ht="95.25" customHeight="1">
      <c r="A74" s="374"/>
      <c r="B74" s="212" t="s">
        <v>975</v>
      </c>
      <c r="C74" s="221" t="s">
        <v>935</v>
      </c>
      <c r="D74" s="204" t="s">
        <v>937</v>
      </c>
      <c r="E74" s="222">
        <v>0</v>
      </c>
      <c r="F74" s="225">
        <v>1</v>
      </c>
      <c r="G74" s="254">
        <v>0.5</v>
      </c>
      <c r="H74" s="251" t="s">
        <v>1307</v>
      </c>
      <c r="I74" s="221" t="s">
        <v>69</v>
      </c>
      <c r="J74" s="221" t="s">
        <v>1064</v>
      </c>
      <c r="K74" s="299"/>
      <c r="L74" s="358"/>
      <c r="M74" s="355"/>
    </row>
    <row r="75" spans="1:13" s="211" customFormat="1" ht="246.75" customHeight="1">
      <c r="A75" s="219" t="s">
        <v>980</v>
      </c>
      <c r="B75" s="212" t="s">
        <v>975</v>
      </c>
      <c r="C75" s="221" t="s">
        <v>1207</v>
      </c>
      <c r="D75" s="221" t="s">
        <v>930</v>
      </c>
      <c r="E75" s="226">
        <v>0</v>
      </c>
      <c r="F75" s="205">
        <v>1</v>
      </c>
      <c r="G75" s="205">
        <v>0.5</v>
      </c>
      <c r="H75" s="251" t="s">
        <v>1371</v>
      </c>
      <c r="I75" s="221" t="s">
        <v>69</v>
      </c>
      <c r="J75" s="221" t="s">
        <v>1094</v>
      </c>
      <c r="K75" s="221" t="s">
        <v>1404</v>
      </c>
      <c r="L75" s="359"/>
      <c r="M75" s="356"/>
    </row>
    <row r="76" spans="1:13" s="211" customFormat="1" ht="29.25" customHeight="1">
      <c r="A76" s="381" t="s">
        <v>981</v>
      </c>
      <c r="B76" s="381"/>
      <c r="C76" s="381"/>
      <c r="D76" s="381"/>
      <c r="E76" s="381"/>
      <c r="F76" s="381"/>
      <c r="G76" s="381"/>
      <c r="H76" s="381"/>
      <c r="I76" s="381"/>
      <c r="J76" s="381"/>
      <c r="K76" s="381"/>
      <c r="L76" s="235"/>
      <c r="M76" s="235"/>
    </row>
    <row r="77" spans="1:13" ht="24.75" customHeight="1">
      <c r="A77" s="260" t="s">
        <v>1030</v>
      </c>
      <c r="B77" s="260"/>
      <c r="C77" s="260"/>
      <c r="D77" s="260"/>
      <c r="E77" s="260"/>
      <c r="F77" s="260"/>
      <c r="G77" s="260"/>
      <c r="H77" s="260"/>
      <c r="I77" s="260"/>
      <c r="J77" s="260"/>
      <c r="K77" s="260"/>
      <c r="L77" s="94"/>
      <c r="M77" s="94"/>
    </row>
    <row r="78" spans="1:13" ht="24.75" customHeight="1">
      <c r="A78" s="364" t="s">
        <v>859</v>
      </c>
      <c r="B78" s="364" t="s">
        <v>860</v>
      </c>
      <c r="C78" s="364" t="s">
        <v>857</v>
      </c>
      <c r="D78" s="364" t="s">
        <v>858</v>
      </c>
      <c r="E78" s="364" t="s">
        <v>1024</v>
      </c>
      <c r="F78" s="364"/>
      <c r="G78" s="364" t="s">
        <v>1252</v>
      </c>
      <c r="H78" s="364"/>
      <c r="I78" s="364" t="s">
        <v>485</v>
      </c>
      <c r="J78" s="364" t="s">
        <v>1078</v>
      </c>
      <c r="K78" s="322" t="s">
        <v>1079</v>
      </c>
      <c r="L78" s="364" t="s">
        <v>1255</v>
      </c>
      <c r="M78" s="364" t="s">
        <v>1256</v>
      </c>
    </row>
    <row r="79" spans="1:13" ht="35.25" customHeight="1">
      <c r="A79" s="364"/>
      <c r="B79" s="364"/>
      <c r="C79" s="364"/>
      <c r="D79" s="364"/>
      <c r="E79" s="202" t="s">
        <v>1080</v>
      </c>
      <c r="F79" s="202" t="s">
        <v>1081</v>
      </c>
      <c r="G79" s="202" t="s">
        <v>1253</v>
      </c>
      <c r="H79" s="202" t="s">
        <v>1254</v>
      </c>
      <c r="I79" s="364"/>
      <c r="J79" s="364"/>
      <c r="K79" s="322"/>
      <c r="L79" s="364"/>
      <c r="M79" s="364"/>
    </row>
    <row r="80" spans="1:13" ht="95.25" customHeight="1">
      <c r="A80" s="260" t="s">
        <v>980</v>
      </c>
      <c r="B80" s="260" t="s">
        <v>1229</v>
      </c>
      <c r="C80" s="260" t="s">
        <v>1161</v>
      </c>
      <c r="D80" s="204" t="s">
        <v>1162</v>
      </c>
      <c r="E80" s="198">
        <v>0</v>
      </c>
      <c r="F80" s="225">
        <v>1</v>
      </c>
      <c r="G80" s="254">
        <f>2738885895/6146000000</f>
        <v>0.4456371452977546</v>
      </c>
      <c r="H80" s="204" t="s">
        <v>1308</v>
      </c>
      <c r="I80" s="204" t="s">
        <v>486</v>
      </c>
      <c r="J80" s="221" t="s">
        <v>1059</v>
      </c>
      <c r="K80" s="348" t="s">
        <v>1022</v>
      </c>
      <c r="L80" s="357">
        <f>(G80+G81+G82+G83+G84+G86+G87+G88+G89)/9</f>
        <v>0.43840412725530603</v>
      </c>
      <c r="M80" s="354">
        <v>9</v>
      </c>
    </row>
    <row r="81" spans="1:13" ht="139.5" customHeight="1">
      <c r="A81" s="374"/>
      <c r="B81" s="260"/>
      <c r="C81" s="260"/>
      <c r="D81" s="223" t="s">
        <v>1200</v>
      </c>
      <c r="E81" s="27">
        <v>0.7</v>
      </c>
      <c r="F81" s="27">
        <v>0.8</v>
      </c>
      <c r="G81" s="27">
        <v>0.5</v>
      </c>
      <c r="H81" s="242" t="s">
        <v>1372</v>
      </c>
      <c r="I81" s="204" t="s">
        <v>486</v>
      </c>
      <c r="J81" s="221" t="s">
        <v>1059</v>
      </c>
      <c r="K81" s="349"/>
      <c r="L81" s="358"/>
      <c r="M81" s="355"/>
    </row>
    <row r="82" spans="1:13" ht="176.25" customHeight="1">
      <c r="A82" s="374"/>
      <c r="B82" s="260"/>
      <c r="C82" s="260"/>
      <c r="D82" s="204" t="s">
        <v>982</v>
      </c>
      <c r="E82" s="225">
        <v>0.75</v>
      </c>
      <c r="F82" s="225">
        <v>0.8</v>
      </c>
      <c r="G82" s="254">
        <v>0.58</v>
      </c>
      <c r="H82" s="242" t="s">
        <v>1373</v>
      </c>
      <c r="I82" s="204" t="s">
        <v>486</v>
      </c>
      <c r="J82" s="221" t="s">
        <v>1059</v>
      </c>
      <c r="K82" s="349"/>
      <c r="L82" s="358"/>
      <c r="M82" s="355"/>
    </row>
    <row r="83" spans="1:13" ht="114.75" customHeight="1">
      <c r="A83" s="260" t="s">
        <v>980</v>
      </c>
      <c r="B83" s="204" t="s">
        <v>1230</v>
      </c>
      <c r="C83" s="204" t="s">
        <v>880</v>
      </c>
      <c r="D83" s="204" t="s">
        <v>983</v>
      </c>
      <c r="E83" s="225">
        <v>0.8</v>
      </c>
      <c r="F83" s="225">
        <v>1</v>
      </c>
      <c r="G83" s="254">
        <v>0.5</v>
      </c>
      <c r="H83" s="256" t="s">
        <v>1269</v>
      </c>
      <c r="I83" s="204" t="s">
        <v>487</v>
      </c>
      <c r="J83" s="221" t="s">
        <v>1059</v>
      </c>
      <c r="K83" s="349"/>
      <c r="L83" s="358"/>
      <c r="M83" s="355"/>
    </row>
    <row r="84" spans="1:13" ht="69.75" customHeight="1">
      <c r="A84" s="374"/>
      <c r="B84" s="204" t="s">
        <v>1231</v>
      </c>
      <c r="C84" s="204" t="s">
        <v>280</v>
      </c>
      <c r="D84" s="204" t="s">
        <v>984</v>
      </c>
      <c r="E84" s="205">
        <v>0</v>
      </c>
      <c r="F84" s="205">
        <v>1</v>
      </c>
      <c r="G84" s="205">
        <v>0.5</v>
      </c>
      <c r="H84" s="257" t="s">
        <v>1374</v>
      </c>
      <c r="I84" s="204" t="s">
        <v>488</v>
      </c>
      <c r="J84" s="221" t="s">
        <v>1121</v>
      </c>
      <c r="K84" s="349"/>
      <c r="L84" s="358"/>
      <c r="M84" s="355"/>
    </row>
    <row r="85" spans="1:13" ht="72">
      <c r="A85" s="374"/>
      <c r="B85" s="204" t="s">
        <v>1232</v>
      </c>
      <c r="C85" s="204" t="s">
        <v>1131</v>
      </c>
      <c r="D85" s="204" t="s">
        <v>1075</v>
      </c>
      <c r="E85" s="220"/>
      <c r="F85" s="205" t="s">
        <v>1141</v>
      </c>
      <c r="G85" s="248">
        <v>1781334718.65</v>
      </c>
      <c r="H85" s="236" t="s">
        <v>1270</v>
      </c>
      <c r="I85" s="204" t="s">
        <v>985</v>
      </c>
      <c r="J85" s="221" t="s">
        <v>1095</v>
      </c>
      <c r="K85" s="349"/>
      <c r="L85" s="358"/>
      <c r="M85" s="355"/>
    </row>
    <row r="86" spans="1:13" ht="81" customHeight="1">
      <c r="A86" s="374"/>
      <c r="B86" s="204" t="s">
        <v>1233</v>
      </c>
      <c r="C86" s="204" t="s">
        <v>1096</v>
      </c>
      <c r="D86" s="204" t="s">
        <v>1097</v>
      </c>
      <c r="E86" s="225">
        <v>0</v>
      </c>
      <c r="F86" s="225">
        <v>1</v>
      </c>
      <c r="G86" s="254">
        <v>0.02</v>
      </c>
      <c r="H86" s="236" t="s">
        <v>1271</v>
      </c>
      <c r="I86" s="204" t="s">
        <v>986</v>
      </c>
      <c r="J86" s="221" t="s">
        <v>1059</v>
      </c>
      <c r="K86" s="349"/>
      <c r="L86" s="358"/>
      <c r="M86" s="355"/>
    </row>
    <row r="87" spans="1:13" ht="165.75" customHeight="1">
      <c r="A87" s="261" t="s">
        <v>980</v>
      </c>
      <c r="B87" s="221" t="s">
        <v>1234</v>
      </c>
      <c r="C87" s="204" t="s">
        <v>1163</v>
      </c>
      <c r="D87" s="204" t="s">
        <v>1132</v>
      </c>
      <c r="E87" s="225">
        <v>0</v>
      </c>
      <c r="F87" s="225">
        <v>1</v>
      </c>
      <c r="G87" s="254">
        <v>0.4</v>
      </c>
      <c r="H87" s="236" t="s">
        <v>1375</v>
      </c>
      <c r="I87" s="204" t="s">
        <v>987</v>
      </c>
      <c r="J87" s="221" t="s">
        <v>1098</v>
      </c>
      <c r="K87" s="349"/>
      <c r="L87" s="358"/>
      <c r="M87" s="355"/>
    </row>
    <row r="88" spans="1:13" s="211" customFormat="1" ht="88.5" customHeight="1">
      <c r="A88" s="346"/>
      <c r="B88" s="221" t="s">
        <v>1235</v>
      </c>
      <c r="C88" s="221" t="s">
        <v>1164</v>
      </c>
      <c r="D88" s="204" t="s">
        <v>988</v>
      </c>
      <c r="E88" s="225">
        <v>0</v>
      </c>
      <c r="F88" s="225">
        <v>1</v>
      </c>
      <c r="G88" s="254">
        <v>0.5</v>
      </c>
      <c r="H88" s="236" t="s">
        <v>1376</v>
      </c>
      <c r="I88" s="204" t="s">
        <v>989</v>
      </c>
      <c r="J88" s="221" t="s">
        <v>1059</v>
      </c>
      <c r="K88" s="349"/>
      <c r="L88" s="358"/>
      <c r="M88" s="355"/>
    </row>
    <row r="89" spans="1:13" s="211" customFormat="1" ht="255" customHeight="1">
      <c r="A89" s="346"/>
      <c r="B89" s="261" t="s">
        <v>975</v>
      </c>
      <c r="C89" s="261" t="s">
        <v>1165</v>
      </c>
      <c r="D89" s="261" t="s">
        <v>990</v>
      </c>
      <c r="E89" s="325">
        <v>0</v>
      </c>
      <c r="F89" s="397">
        <v>1</v>
      </c>
      <c r="G89" s="397">
        <v>0.5</v>
      </c>
      <c r="H89" s="213" t="s">
        <v>1334</v>
      </c>
      <c r="I89" s="221" t="s">
        <v>69</v>
      </c>
      <c r="J89" s="221" t="s">
        <v>1046</v>
      </c>
      <c r="K89" s="349"/>
      <c r="L89" s="358"/>
      <c r="M89" s="355"/>
    </row>
    <row r="90" spans="1:13" s="211" customFormat="1" ht="195" customHeight="1">
      <c r="A90" s="347"/>
      <c r="B90" s="347"/>
      <c r="C90" s="347"/>
      <c r="D90" s="347"/>
      <c r="E90" s="326"/>
      <c r="F90" s="398"/>
      <c r="G90" s="398"/>
      <c r="H90" s="213" t="s">
        <v>1335</v>
      </c>
      <c r="I90" s="250" t="s">
        <v>1336</v>
      </c>
      <c r="J90" s="250" t="s">
        <v>1046</v>
      </c>
      <c r="K90" s="347"/>
      <c r="L90" s="359"/>
      <c r="M90" s="356"/>
    </row>
    <row r="91" spans="1:13" ht="29.25" customHeight="1">
      <c r="A91" s="381" t="s">
        <v>881</v>
      </c>
      <c r="B91" s="381"/>
      <c r="C91" s="381"/>
      <c r="D91" s="381"/>
      <c r="E91" s="381"/>
      <c r="F91" s="381"/>
      <c r="G91" s="381"/>
      <c r="H91" s="381"/>
      <c r="I91" s="381"/>
      <c r="J91" s="381"/>
      <c r="K91" s="381"/>
      <c r="L91" s="94"/>
      <c r="M91" s="94"/>
    </row>
    <row r="92" spans="1:13" ht="23.25" customHeight="1">
      <c r="A92" s="260" t="s">
        <v>1031</v>
      </c>
      <c r="B92" s="260"/>
      <c r="C92" s="260"/>
      <c r="D92" s="260"/>
      <c r="E92" s="260"/>
      <c r="F92" s="260"/>
      <c r="G92" s="260"/>
      <c r="H92" s="260"/>
      <c r="I92" s="260"/>
      <c r="J92" s="260"/>
      <c r="K92" s="260"/>
      <c r="L92" s="94"/>
      <c r="M92" s="94"/>
    </row>
    <row r="93" spans="1:13" ht="24.75" customHeight="1">
      <c r="A93" s="322" t="s">
        <v>859</v>
      </c>
      <c r="B93" s="364" t="s">
        <v>860</v>
      </c>
      <c r="C93" s="364" t="s">
        <v>857</v>
      </c>
      <c r="D93" s="364" t="s">
        <v>858</v>
      </c>
      <c r="E93" s="364" t="s">
        <v>1024</v>
      </c>
      <c r="F93" s="364"/>
      <c r="G93" s="364" t="s">
        <v>1252</v>
      </c>
      <c r="H93" s="364"/>
      <c r="I93" s="364" t="s">
        <v>485</v>
      </c>
      <c r="J93" s="364" t="s">
        <v>1078</v>
      </c>
      <c r="K93" s="322" t="s">
        <v>1079</v>
      </c>
      <c r="L93" s="364" t="s">
        <v>1255</v>
      </c>
      <c r="M93" s="364" t="s">
        <v>1256</v>
      </c>
    </row>
    <row r="94" spans="1:13" ht="35.25" customHeight="1">
      <c r="A94" s="322"/>
      <c r="B94" s="364"/>
      <c r="C94" s="364"/>
      <c r="D94" s="364"/>
      <c r="E94" s="202" t="s">
        <v>1080</v>
      </c>
      <c r="F94" s="202" t="s">
        <v>1081</v>
      </c>
      <c r="G94" s="202" t="s">
        <v>1253</v>
      </c>
      <c r="H94" s="202" t="s">
        <v>1254</v>
      </c>
      <c r="I94" s="364"/>
      <c r="J94" s="364"/>
      <c r="K94" s="322"/>
      <c r="L94" s="364"/>
      <c r="M94" s="364"/>
    </row>
    <row r="95" spans="1:13" ht="96.75" customHeight="1">
      <c r="A95" s="245" t="s">
        <v>980</v>
      </c>
      <c r="B95" s="51" t="s">
        <v>991</v>
      </c>
      <c r="C95" s="51" t="s">
        <v>1099</v>
      </c>
      <c r="D95" s="51" t="s">
        <v>1100</v>
      </c>
      <c r="E95" s="207">
        <v>0</v>
      </c>
      <c r="F95" s="205">
        <f>3/3</f>
        <v>1</v>
      </c>
      <c r="G95" s="205">
        <v>0.5</v>
      </c>
      <c r="H95" s="251" t="s">
        <v>1322</v>
      </c>
      <c r="I95" s="245" t="s">
        <v>131</v>
      </c>
      <c r="J95" s="245" t="s">
        <v>1101</v>
      </c>
      <c r="K95" s="245"/>
      <c r="L95" s="357">
        <f>(G95+G96+G97+G98+G99+G100)/6</f>
        <v>0.5854700854700855</v>
      </c>
      <c r="M95" s="354">
        <v>6</v>
      </c>
    </row>
    <row r="96" spans="1:13" ht="87" customHeight="1">
      <c r="A96" s="247"/>
      <c r="B96" s="245" t="s">
        <v>1236</v>
      </c>
      <c r="C96" s="245" t="s">
        <v>1023</v>
      </c>
      <c r="D96" s="245" t="s">
        <v>1102</v>
      </c>
      <c r="E96" s="207">
        <v>0</v>
      </c>
      <c r="F96" s="205">
        <f>2/2</f>
        <v>1</v>
      </c>
      <c r="G96" s="205">
        <v>0.5</v>
      </c>
      <c r="H96" s="251" t="s">
        <v>1377</v>
      </c>
      <c r="I96" s="245" t="s">
        <v>131</v>
      </c>
      <c r="J96" s="245" t="s">
        <v>1039</v>
      </c>
      <c r="K96" s="245"/>
      <c r="L96" s="358"/>
      <c r="M96" s="355"/>
    </row>
    <row r="97" spans="1:13" ht="87" customHeight="1">
      <c r="A97" s="247"/>
      <c r="B97" s="245" t="s">
        <v>1237</v>
      </c>
      <c r="C97" s="245" t="s">
        <v>882</v>
      </c>
      <c r="D97" s="245" t="s">
        <v>1037</v>
      </c>
      <c r="E97" s="207">
        <v>0</v>
      </c>
      <c r="F97" s="205">
        <v>1</v>
      </c>
      <c r="G97" s="205">
        <v>0.5</v>
      </c>
      <c r="H97" s="251" t="s">
        <v>1378</v>
      </c>
      <c r="I97" s="245" t="s">
        <v>131</v>
      </c>
      <c r="J97" s="245" t="s">
        <v>1040</v>
      </c>
      <c r="K97" s="245"/>
      <c r="L97" s="358"/>
      <c r="M97" s="355"/>
    </row>
    <row r="98" spans="1:13" ht="78.75" customHeight="1">
      <c r="A98" s="247"/>
      <c r="B98" s="245" t="s">
        <v>1238</v>
      </c>
      <c r="C98" s="245" t="s">
        <v>141</v>
      </c>
      <c r="D98" s="245" t="s">
        <v>938</v>
      </c>
      <c r="E98" s="207">
        <v>0</v>
      </c>
      <c r="F98" s="205">
        <f>14/14</f>
        <v>1</v>
      </c>
      <c r="G98" s="205">
        <v>0.5</v>
      </c>
      <c r="H98" s="251" t="s">
        <v>1379</v>
      </c>
      <c r="I98" s="245" t="s">
        <v>131</v>
      </c>
      <c r="J98" s="206" t="s">
        <v>1041</v>
      </c>
      <c r="K98" s="245"/>
      <c r="L98" s="358"/>
      <c r="M98" s="355"/>
    </row>
    <row r="99" spans="1:13" ht="118.5" customHeight="1">
      <c r="A99" s="247"/>
      <c r="B99" s="245" t="s">
        <v>1166</v>
      </c>
      <c r="C99" s="245" t="s">
        <v>144</v>
      </c>
      <c r="D99" s="245" t="s">
        <v>939</v>
      </c>
      <c r="E99" s="207">
        <v>0</v>
      </c>
      <c r="F99" s="205">
        <v>0.8</v>
      </c>
      <c r="G99" s="205">
        <f>20/39</f>
        <v>0.5128205128205128</v>
      </c>
      <c r="H99" s="251" t="s">
        <v>1380</v>
      </c>
      <c r="I99" s="245" t="s">
        <v>131</v>
      </c>
      <c r="J99" s="245" t="s">
        <v>1042</v>
      </c>
      <c r="K99" s="245"/>
      <c r="L99" s="358"/>
      <c r="M99" s="355"/>
    </row>
    <row r="100" spans="1:13" ht="111" customHeight="1">
      <c r="A100" s="219" t="s">
        <v>980</v>
      </c>
      <c r="B100" s="245" t="s">
        <v>992</v>
      </c>
      <c r="C100" s="245" t="s">
        <v>993</v>
      </c>
      <c r="D100" s="245" t="s">
        <v>994</v>
      </c>
      <c r="E100" s="246">
        <v>0</v>
      </c>
      <c r="F100" s="205">
        <v>1</v>
      </c>
      <c r="G100" s="205">
        <v>1</v>
      </c>
      <c r="H100" s="251" t="s">
        <v>1323</v>
      </c>
      <c r="I100" s="245" t="s">
        <v>131</v>
      </c>
      <c r="J100" s="244" t="s">
        <v>1201</v>
      </c>
      <c r="K100" s="245" t="s">
        <v>1388</v>
      </c>
      <c r="L100" s="359"/>
      <c r="M100" s="356"/>
    </row>
    <row r="101" spans="1:13" ht="27.75" customHeight="1">
      <c r="A101" s="394" t="s">
        <v>883</v>
      </c>
      <c r="B101" s="395"/>
      <c r="C101" s="395"/>
      <c r="D101" s="395"/>
      <c r="E101" s="395"/>
      <c r="F101" s="395"/>
      <c r="G101" s="395"/>
      <c r="H101" s="395"/>
      <c r="I101" s="395"/>
      <c r="J101" s="395"/>
      <c r="K101" s="395"/>
      <c r="L101" s="395"/>
      <c r="M101" s="396"/>
    </row>
    <row r="102" spans="1:13" ht="26.25" customHeight="1">
      <c r="A102" s="388" t="s">
        <v>1218</v>
      </c>
      <c r="B102" s="389"/>
      <c r="C102" s="389"/>
      <c r="D102" s="389"/>
      <c r="E102" s="389"/>
      <c r="F102" s="389"/>
      <c r="G102" s="389"/>
      <c r="H102" s="389"/>
      <c r="I102" s="389"/>
      <c r="J102" s="389"/>
      <c r="K102" s="389"/>
      <c r="L102" s="389"/>
      <c r="M102" s="390"/>
    </row>
    <row r="103" spans="1:13" ht="25.5" customHeight="1">
      <c r="A103" s="386" t="s">
        <v>859</v>
      </c>
      <c r="B103" s="386" t="s">
        <v>860</v>
      </c>
      <c r="C103" s="386" t="s">
        <v>857</v>
      </c>
      <c r="D103" s="386" t="s">
        <v>858</v>
      </c>
      <c r="E103" s="392" t="s">
        <v>1024</v>
      </c>
      <c r="F103" s="393"/>
      <c r="G103" s="392" t="s">
        <v>1252</v>
      </c>
      <c r="H103" s="393"/>
      <c r="I103" s="386" t="s">
        <v>485</v>
      </c>
      <c r="J103" s="386" t="s">
        <v>1078</v>
      </c>
      <c r="K103" s="386" t="s">
        <v>1079</v>
      </c>
      <c r="L103" s="364" t="s">
        <v>1255</v>
      </c>
      <c r="M103" s="364" t="s">
        <v>1256</v>
      </c>
    </row>
    <row r="104" spans="1:13" ht="35.25" customHeight="1">
      <c r="A104" s="387"/>
      <c r="B104" s="387"/>
      <c r="C104" s="387"/>
      <c r="D104" s="387"/>
      <c r="E104" s="202" t="s">
        <v>1080</v>
      </c>
      <c r="F104" s="202" t="s">
        <v>1081</v>
      </c>
      <c r="G104" s="202" t="s">
        <v>1253</v>
      </c>
      <c r="H104" s="202" t="s">
        <v>1254</v>
      </c>
      <c r="I104" s="387"/>
      <c r="J104" s="387"/>
      <c r="K104" s="387"/>
      <c r="L104" s="364"/>
      <c r="M104" s="364"/>
    </row>
    <row r="105" spans="1:13" ht="75.75" customHeight="1">
      <c r="A105" s="260" t="s">
        <v>980</v>
      </c>
      <c r="B105" s="260" t="s">
        <v>1318</v>
      </c>
      <c r="C105" s="260" t="s">
        <v>364</v>
      </c>
      <c r="D105" s="204" t="s">
        <v>1312</v>
      </c>
      <c r="E105" s="222">
        <v>13</v>
      </c>
      <c r="F105" s="225">
        <v>1</v>
      </c>
      <c r="G105" s="254">
        <v>0.78</v>
      </c>
      <c r="H105" s="204" t="s">
        <v>1311</v>
      </c>
      <c r="I105" s="204" t="s">
        <v>921</v>
      </c>
      <c r="J105" s="228" t="s">
        <v>1043</v>
      </c>
      <c r="K105" s="260" t="s">
        <v>1022</v>
      </c>
      <c r="L105" s="361">
        <f>(G105+G106+G107+G108+G109+G110+G111)/7</f>
        <v>0.6828571428571429</v>
      </c>
      <c r="M105" s="354">
        <v>7</v>
      </c>
    </row>
    <row r="106" spans="1:13" ht="82.5" customHeight="1">
      <c r="A106" s="374"/>
      <c r="B106" s="260"/>
      <c r="C106" s="260"/>
      <c r="D106" s="204" t="s">
        <v>940</v>
      </c>
      <c r="E106" s="222">
        <v>0</v>
      </c>
      <c r="F106" s="225">
        <v>1</v>
      </c>
      <c r="G106" s="254">
        <v>0.9</v>
      </c>
      <c r="H106" s="204" t="s">
        <v>1313</v>
      </c>
      <c r="I106" s="204" t="s">
        <v>921</v>
      </c>
      <c r="J106" s="228" t="s">
        <v>1043</v>
      </c>
      <c r="K106" s="260"/>
      <c r="L106" s="362"/>
      <c r="M106" s="355"/>
    </row>
    <row r="107" spans="1:13" ht="51.75" customHeight="1">
      <c r="A107" s="374"/>
      <c r="B107" s="260"/>
      <c r="C107" s="260"/>
      <c r="D107" s="204" t="s">
        <v>941</v>
      </c>
      <c r="E107" s="222">
        <v>0</v>
      </c>
      <c r="F107" s="225">
        <v>1</v>
      </c>
      <c r="G107" s="254">
        <v>0.5</v>
      </c>
      <c r="H107" s="204" t="s">
        <v>1315</v>
      </c>
      <c r="I107" s="204" t="s">
        <v>921</v>
      </c>
      <c r="J107" s="228" t="s">
        <v>1043</v>
      </c>
      <c r="K107" s="260"/>
      <c r="L107" s="362"/>
      <c r="M107" s="355"/>
    </row>
    <row r="108" spans="1:13" ht="70.5" customHeight="1">
      <c r="A108" s="374"/>
      <c r="B108" s="260"/>
      <c r="C108" s="260"/>
      <c r="D108" s="204" t="s">
        <v>942</v>
      </c>
      <c r="E108" s="222">
        <v>0</v>
      </c>
      <c r="F108" s="225">
        <v>1</v>
      </c>
      <c r="G108" s="254">
        <v>0.5</v>
      </c>
      <c r="H108" s="204" t="s">
        <v>1314</v>
      </c>
      <c r="I108" s="204" t="s">
        <v>921</v>
      </c>
      <c r="J108" s="228" t="s">
        <v>1043</v>
      </c>
      <c r="K108" s="260"/>
      <c r="L108" s="362"/>
      <c r="M108" s="355"/>
    </row>
    <row r="109" spans="1:13" ht="76.5" customHeight="1">
      <c r="A109" s="374"/>
      <c r="B109" s="260"/>
      <c r="C109" s="260"/>
      <c r="D109" s="204" t="s">
        <v>943</v>
      </c>
      <c r="E109" s="222">
        <v>0</v>
      </c>
      <c r="F109" s="225">
        <v>1</v>
      </c>
      <c r="G109" s="254">
        <v>1</v>
      </c>
      <c r="H109" s="204" t="s">
        <v>1316</v>
      </c>
      <c r="I109" s="204" t="s">
        <v>921</v>
      </c>
      <c r="J109" s="228" t="s">
        <v>1043</v>
      </c>
      <c r="K109" s="260"/>
      <c r="L109" s="362"/>
      <c r="M109" s="355"/>
    </row>
    <row r="110" spans="1:13" ht="82.5" customHeight="1">
      <c r="A110" s="374"/>
      <c r="B110" s="260"/>
      <c r="C110" s="243" t="s">
        <v>1319</v>
      </c>
      <c r="D110" s="204" t="s">
        <v>995</v>
      </c>
      <c r="E110" s="222">
        <v>0</v>
      </c>
      <c r="F110" s="225">
        <v>0.8</v>
      </c>
      <c r="G110" s="254">
        <v>0.1</v>
      </c>
      <c r="H110" s="204" t="s">
        <v>1317</v>
      </c>
      <c r="I110" s="204" t="s">
        <v>921</v>
      </c>
      <c r="J110" s="228" t="s">
        <v>1043</v>
      </c>
      <c r="K110" s="260"/>
      <c r="L110" s="362"/>
      <c r="M110" s="355"/>
    </row>
    <row r="111" spans="1:13" s="211" customFormat="1" ht="222" customHeight="1">
      <c r="A111" s="374"/>
      <c r="B111" s="221" t="s">
        <v>975</v>
      </c>
      <c r="C111" s="221" t="s">
        <v>978</v>
      </c>
      <c r="D111" s="221" t="s">
        <v>930</v>
      </c>
      <c r="E111" s="226">
        <v>0</v>
      </c>
      <c r="F111" s="205">
        <v>1</v>
      </c>
      <c r="G111" s="205">
        <v>1</v>
      </c>
      <c r="H111" s="251" t="s">
        <v>1320</v>
      </c>
      <c r="I111" s="204" t="s">
        <v>921</v>
      </c>
      <c r="J111" s="228" t="s">
        <v>1044</v>
      </c>
      <c r="K111" s="260"/>
      <c r="L111" s="363"/>
      <c r="M111" s="356"/>
    </row>
    <row r="112" spans="1:13" s="211" customFormat="1" ht="22.5" customHeight="1">
      <c r="A112" s="381" t="s">
        <v>884</v>
      </c>
      <c r="B112" s="381"/>
      <c r="C112" s="381"/>
      <c r="D112" s="381"/>
      <c r="E112" s="381"/>
      <c r="F112" s="381"/>
      <c r="G112" s="381"/>
      <c r="H112" s="381"/>
      <c r="I112" s="381"/>
      <c r="J112" s="381"/>
      <c r="K112" s="381"/>
      <c r="L112" s="235"/>
      <c r="M112" s="235"/>
    </row>
    <row r="113" spans="1:13" ht="38.25" customHeight="1">
      <c r="A113" s="260" t="s">
        <v>1025</v>
      </c>
      <c r="B113" s="260"/>
      <c r="C113" s="260"/>
      <c r="D113" s="260"/>
      <c r="E113" s="260"/>
      <c r="F113" s="260"/>
      <c r="G113" s="260"/>
      <c r="H113" s="260"/>
      <c r="I113" s="260"/>
      <c r="J113" s="260"/>
      <c r="K113" s="260"/>
      <c r="L113" s="94"/>
      <c r="M113" s="94"/>
    </row>
    <row r="114" spans="1:13" ht="24.75" customHeight="1">
      <c r="A114" s="322" t="s">
        <v>859</v>
      </c>
      <c r="B114" s="364" t="s">
        <v>860</v>
      </c>
      <c r="C114" s="364" t="s">
        <v>857</v>
      </c>
      <c r="D114" s="364" t="s">
        <v>858</v>
      </c>
      <c r="E114" s="364" t="s">
        <v>1024</v>
      </c>
      <c r="F114" s="364"/>
      <c r="G114" s="364" t="s">
        <v>1252</v>
      </c>
      <c r="H114" s="364"/>
      <c r="I114" s="364" t="s">
        <v>485</v>
      </c>
      <c r="J114" s="364" t="s">
        <v>1078</v>
      </c>
      <c r="K114" s="322" t="s">
        <v>1079</v>
      </c>
      <c r="L114" s="364" t="s">
        <v>1255</v>
      </c>
      <c r="M114" s="364" t="s">
        <v>1256</v>
      </c>
    </row>
    <row r="115" spans="1:13" ht="35.25" customHeight="1">
      <c r="A115" s="322"/>
      <c r="B115" s="364"/>
      <c r="C115" s="364"/>
      <c r="D115" s="364"/>
      <c r="E115" s="202" t="s">
        <v>1080</v>
      </c>
      <c r="F115" s="202" t="s">
        <v>1081</v>
      </c>
      <c r="G115" s="202" t="s">
        <v>1253</v>
      </c>
      <c r="H115" s="202" t="s">
        <v>1254</v>
      </c>
      <c r="I115" s="364"/>
      <c r="J115" s="364"/>
      <c r="K115" s="322"/>
      <c r="L115" s="364"/>
      <c r="M115" s="364"/>
    </row>
    <row r="116" spans="1:13" ht="100.5" customHeight="1">
      <c r="A116" s="260" t="s">
        <v>980</v>
      </c>
      <c r="B116" s="204" t="s">
        <v>1135</v>
      </c>
      <c r="C116" s="204" t="s">
        <v>149</v>
      </c>
      <c r="D116" s="204" t="s">
        <v>996</v>
      </c>
      <c r="E116" s="226">
        <v>0</v>
      </c>
      <c r="F116" s="225">
        <v>1</v>
      </c>
      <c r="G116" s="254">
        <v>1</v>
      </c>
      <c r="H116" s="251" t="s">
        <v>1408</v>
      </c>
      <c r="I116" s="221" t="s">
        <v>997</v>
      </c>
      <c r="J116" s="228" t="s">
        <v>1065</v>
      </c>
      <c r="K116" s="221"/>
      <c r="L116" s="350">
        <f>(G116+G117+G118+G119+G120+G121+G122+G123+G124+G125+G126+G127+G128+G129+G130+G131+G132+G133)/18</f>
        <v>0.7002525252525252</v>
      </c>
      <c r="M116" s="354">
        <v>18</v>
      </c>
    </row>
    <row r="117" spans="1:13" ht="63.75" customHeight="1">
      <c r="A117" s="374"/>
      <c r="B117" s="260" t="s">
        <v>885</v>
      </c>
      <c r="C117" s="221" t="s">
        <v>1167</v>
      </c>
      <c r="D117" s="204" t="s">
        <v>1103</v>
      </c>
      <c r="E117" s="222">
        <v>0</v>
      </c>
      <c r="F117" s="225">
        <f>64/64</f>
        <v>1</v>
      </c>
      <c r="G117" s="254">
        <v>1</v>
      </c>
      <c r="H117" s="251" t="s">
        <v>1395</v>
      </c>
      <c r="I117" s="221" t="s">
        <v>158</v>
      </c>
      <c r="J117" s="228" t="s">
        <v>1065</v>
      </c>
      <c r="K117" s="221"/>
      <c r="L117" s="351"/>
      <c r="M117" s="355"/>
    </row>
    <row r="118" spans="1:13" ht="69.75" customHeight="1">
      <c r="A118" s="374"/>
      <c r="B118" s="260"/>
      <c r="C118" s="221" t="s">
        <v>1168</v>
      </c>
      <c r="D118" s="204" t="s">
        <v>886</v>
      </c>
      <c r="E118" s="222">
        <v>0</v>
      </c>
      <c r="F118" s="225">
        <f>10/10</f>
        <v>1</v>
      </c>
      <c r="G118" s="254">
        <v>1</v>
      </c>
      <c r="H118" s="251" t="s">
        <v>1396</v>
      </c>
      <c r="I118" s="221" t="s">
        <v>1032</v>
      </c>
      <c r="J118" s="228" t="s">
        <v>1065</v>
      </c>
      <c r="K118" s="221"/>
      <c r="L118" s="351"/>
      <c r="M118" s="355"/>
    </row>
    <row r="119" spans="1:13" ht="210" customHeight="1">
      <c r="A119" s="260" t="s">
        <v>980</v>
      </c>
      <c r="B119" s="221" t="s">
        <v>998</v>
      </c>
      <c r="C119" s="221" t="s">
        <v>1169</v>
      </c>
      <c r="D119" s="204" t="s">
        <v>1170</v>
      </c>
      <c r="E119" s="222">
        <v>0</v>
      </c>
      <c r="F119" s="225">
        <f>1/1</f>
        <v>1</v>
      </c>
      <c r="G119" s="254">
        <v>1</v>
      </c>
      <c r="H119" s="251" t="s">
        <v>1394</v>
      </c>
      <c r="I119" s="224" t="s">
        <v>887</v>
      </c>
      <c r="J119" s="228" t="s">
        <v>1033</v>
      </c>
      <c r="K119" s="221" t="s">
        <v>1198</v>
      </c>
      <c r="L119" s="351"/>
      <c r="M119" s="355"/>
    </row>
    <row r="120" spans="1:13" ht="72.75" customHeight="1">
      <c r="A120" s="385"/>
      <c r="B120" s="221" t="s">
        <v>1136</v>
      </c>
      <c r="C120" s="204" t="s">
        <v>1104</v>
      </c>
      <c r="D120" s="204" t="s">
        <v>1105</v>
      </c>
      <c r="E120" s="222">
        <v>0</v>
      </c>
      <c r="F120" s="225">
        <v>1</v>
      </c>
      <c r="G120" s="254">
        <v>0.5</v>
      </c>
      <c r="H120" s="251" t="s">
        <v>1397</v>
      </c>
      <c r="I120" s="204" t="s">
        <v>174</v>
      </c>
      <c r="J120" s="228" t="s">
        <v>1065</v>
      </c>
      <c r="K120" s="221"/>
      <c r="L120" s="351"/>
      <c r="M120" s="355"/>
    </row>
    <row r="121" spans="1:13" ht="72" customHeight="1">
      <c r="A121" s="385"/>
      <c r="B121" s="293" t="s">
        <v>917</v>
      </c>
      <c r="C121" s="221" t="s">
        <v>1171</v>
      </c>
      <c r="D121" s="204" t="s">
        <v>949</v>
      </c>
      <c r="E121" s="222">
        <v>0</v>
      </c>
      <c r="F121" s="225">
        <f>1/1</f>
        <v>1</v>
      </c>
      <c r="G121" s="254">
        <v>1</v>
      </c>
      <c r="H121" s="251" t="s">
        <v>1337</v>
      </c>
      <c r="I121" s="204" t="s">
        <v>1034</v>
      </c>
      <c r="J121" s="228" t="s">
        <v>1106</v>
      </c>
      <c r="K121" s="221"/>
      <c r="L121" s="351"/>
      <c r="M121" s="355"/>
    </row>
    <row r="122" spans="1:13" s="211" customFormat="1" ht="394.5" customHeight="1">
      <c r="A122" s="385"/>
      <c r="B122" s="293"/>
      <c r="C122" s="212" t="s">
        <v>888</v>
      </c>
      <c r="D122" s="204" t="s">
        <v>889</v>
      </c>
      <c r="E122" s="222">
        <v>0</v>
      </c>
      <c r="F122" s="225">
        <v>1</v>
      </c>
      <c r="G122" s="254">
        <f>10/22</f>
        <v>0.45454545454545453</v>
      </c>
      <c r="H122" s="251" t="s">
        <v>1338</v>
      </c>
      <c r="I122" s="204" t="s">
        <v>1034</v>
      </c>
      <c r="J122" s="228" t="s">
        <v>1106</v>
      </c>
      <c r="K122" s="221"/>
      <c r="L122" s="351"/>
      <c r="M122" s="355"/>
    </row>
    <row r="123" spans="1:13" s="211" customFormat="1" ht="59.25" customHeight="1">
      <c r="A123" s="260" t="s">
        <v>980</v>
      </c>
      <c r="B123" s="260" t="s">
        <v>917</v>
      </c>
      <c r="C123" s="260" t="s">
        <v>888</v>
      </c>
      <c r="D123" s="204" t="s">
        <v>1172</v>
      </c>
      <c r="E123" s="222">
        <v>0</v>
      </c>
      <c r="F123" s="225">
        <v>1</v>
      </c>
      <c r="G123" s="254">
        <v>1</v>
      </c>
      <c r="H123" s="251" t="s">
        <v>1398</v>
      </c>
      <c r="I123" s="204" t="s">
        <v>103</v>
      </c>
      <c r="J123" s="228" t="s">
        <v>1203</v>
      </c>
      <c r="K123" s="221"/>
      <c r="L123" s="351"/>
      <c r="M123" s="355"/>
    </row>
    <row r="124" spans="1:13" s="211" customFormat="1" ht="183" customHeight="1">
      <c r="A124" s="374"/>
      <c r="B124" s="374"/>
      <c r="C124" s="374"/>
      <c r="D124" s="204" t="s">
        <v>890</v>
      </c>
      <c r="E124" s="222">
        <v>0</v>
      </c>
      <c r="F124" s="225">
        <v>1</v>
      </c>
      <c r="G124" s="254">
        <f>6/12</f>
        <v>0.5</v>
      </c>
      <c r="H124" s="251" t="s">
        <v>1405</v>
      </c>
      <c r="I124" s="204" t="s">
        <v>1034</v>
      </c>
      <c r="J124" s="228" t="s">
        <v>1203</v>
      </c>
      <c r="K124" s="221"/>
      <c r="L124" s="351"/>
      <c r="M124" s="355"/>
    </row>
    <row r="125" spans="1:13" s="211" customFormat="1" ht="59.25" customHeight="1">
      <c r="A125" s="374"/>
      <c r="B125" s="374"/>
      <c r="C125" s="374"/>
      <c r="D125" s="204" t="s">
        <v>1173</v>
      </c>
      <c r="E125" s="222">
        <v>0</v>
      </c>
      <c r="F125" s="225">
        <v>1</v>
      </c>
      <c r="G125" s="254">
        <v>1</v>
      </c>
      <c r="H125" s="251" t="s">
        <v>1399</v>
      </c>
      <c r="I125" s="204" t="s">
        <v>103</v>
      </c>
      <c r="J125" s="228" t="s">
        <v>1203</v>
      </c>
      <c r="K125" s="221"/>
      <c r="L125" s="351"/>
      <c r="M125" s="355"/>
    </row>
    <row r="126" spans="1:13" s="211" customFormat="1" ht="43.5" customHeight="1">
      <c r="A126" s="260" t="s">
        <v>980</v>
      </c>
      <c r="B126" s="260" t="s">
        <v>1190</v>
      </c>
      <c r="C126" s="221" t="s">
        <v>1180</v>
      </c>
      <c r="D126" s="204" t="s">
        <v>1192</v>
      </c>
      <c r="E126" s="222">
        <v>0</v>
      </c>
      <c r="F126" s="225">
        <f>1/1</f>
        <v>1</v>
      </c>
      <c r="G126" s="254">
        <v>0.5</v>
      </c>
      <c r="H126" s="251" t="s">
        <v>1406</v>
      </c>
      <c r="I126" s="204" t="s">
        <v>1181</v>
      </c>
      <c r="J126" s="228" t="s">
        <v>1203</v>
      </c>
      <c r="K126" s="221"/>
      <c r="L126" s="351"/>
      <c r="M126" s="355"/>
    </row>
    <row r="127" spans="1:13" s="211" customFormat="1" ht="45" customHeight="1">
      <c r="A127" s="374"/>
      <c r="B127" s="260"/>
      <c r="C127" s="221" t="s">
        <v>1175</v>
      </c>
      <c r="D127" s="204" t="s">
        <v>1174</v>
      </c>
      <c r="E127" s="222">
        <v>0</v>
      </c>
      <c r="F127" s="225">
        <v>1</v>
      </c>
      <c r="G127" s="254">
        <v>0.5</v>
      </c>
      <c r="H127" s="251" t="s">
        <v>1400</v>
      </c>
      <c r="I127" s="204" t="s">
        <v>1176</v>
      </c>
      <c r="J127" s="228" t="s">
        <v>1203</v>
      </c>
      <c r="K127" s="221"/>
      <c r="L127" s="351"/>
      <c r="M127" s="355"/>
    </row>
    <row r="128" spans="1:13" s="211" customFormat="1" ht="55.5" customHeight="1">
      <c r="A128" s="374"/>
      <c r="B128" s="260"/>
      <c r="C128" s="221" t="s">
        <v>1187</v>
      </c>
      <c r="D128" s="204" t="s">
        <v>1177</v>
      </c>
      <c r="E128" s="222">
        <v>0</v>
      </c>
      <c r="F128" s="225">
        <v>1</v>
      </c>
      <c r="G128" s="254">
        <v>0.5</v>
      </c>
      <c r="H128" s="251" t="s">
        <v>1400</v>
      </c>
      <c r="I128" s="204" t="s">
        <v>1179</v>
      </c>
      <c r="J128" s="228" t="s">
        <v>1203</v>
      </c>
      <c r="K128" s="221"/>
      <c r="L128" s="351"/>
      <c r="M128" s="355"/>
    </row>
    <row r="129" spans="1:13" s="211" customFormat="1" ht="69" customHeight="1">
      <c r="A129" s="374"/>
      <c r="B129" s="299"/>
      <c r="C129" s="221" t="s">
        <v>1390</v>
      </c>
      <c r="D129" s="204" t="s">
        <v>1178</v>
      </c>
      <c r="E129" s="222">
        <v>0</v>
      </c>
      <c r="F129" s="225">
        <v>1</v>
      </c>
      <c r="G129" s="254">
        <v>0.5</v>
      </c>
      <c r="H129" s="251" t="s">
        <v>1389</v>
      </c>
      <c r="I129" s="204" t="s">
        <v>1181</v>
      </c>
      <c r="J129" s="228" t="s">
        <v>1203</v>
      </c>
      <c r="K129" s="221"/>
      <c r="L129" s="351"/>
      <c r="M129" s="355"/>
    </row>
    <row r="130" spans="1:13" s="211" customFormat="1" ht="87" customHeight="1">
      <c r="A130" s="374"/>
      <c r="B130" s="213" t="s">
        <v>891</v>
      </c>
      <c r="C130" s="213" t="s">
        <v>1144</v>
      </c>
      <c r="D130" s="221" t="s">
        <v>892</v>
      </c>
      <c r="E130" s="226">
        <v>0</v>
      </c>
      <c r="F130" s="225">
        <v>1</v>
      </c>
      <c r="G130" s="254">
        <v>0.5</v>
      </c>
      <c r="H130" s="251" t="s">
        <v>1391</v>
      </c>
      <c r="I130" s="204" t="s">
        <v>204</v>
      </c>
      <c r="J130" s="221" t="s">
        <v>1182</v>
      </c>
      <c r="K130" s="221"/>
      <c r="L130" s="351"/>
      <c r="M130" s="355"/>
    </row>
    <row r="131" spans="1:13" ht="90" customHeight="1">
      <c r="A131" s="374"/>
      <c r="B131" s="213" t="s">
        <v>975</v>
      </c>
      <c r="C131" s="221" t="s">
        <v>935</v>
      </c>
      <c r="D131" s="204" t="s">
        <v>937</v>
      </c>
      <c r="E131" s="222">
        <v>0</v>
      </c>
      <c r="F131" s="225">
        <v>1</v>
      </c>
      <c r="G131" s="254">
        <v>0.5</v>
      </c>
      <c r="H131" s="251" t="s">
        <v>1401</v>
      </c>
      <c r="I131" s="221" t="s">
        <v>69</v>
      </c>
      <c r="J131" s="221" t="s">
        <v>1087</v>
      </c>
      <c r="K131" s="221"/>
      <c r="L131" s="351"/>
      <c r="M131" s="355"/>
    </row>
    <row r="132" spans="1:13" s="211" customFormat="1" ht="245.25" customHeight="1">
      <c r="A132" s="212" t="s">
        <v>980</v>
      </c>
      <c r="B132" s="213" t="s">
        <v>975</v>
      </c>
      <c r="C132" s="245" t="s">
        <v>1197</v>
      </c>
      <c r="D132" s="204" t="s">
        <v>1142</v>
      </c>
      <c r="E132" s="239">
        <v>0</v>
      </c>
      <c r="F132" s="239">
        <v>1</v>
      </c>
      <c r="G132" s="234">
        <v>0.9</v>
      </c>
      <c r="H132" s="251" t="s">
        <v>1392</v>
      </c>
      <c r="I132" s="237" t="s">
        <v>1077</v>
      </c>
      <c r="J132" s="237" t="s">
        <v>1076</v>
      </c>
      <c r="K132" s="237"/>
      <c r="L132" s="351"/>
      <c r="M132" s="355"/>
    </row>
    <row r="133" spans="1:13" s="211" customFormat="1" ht="318" customHeight="1">
      <c r="A133" s="221" t="s">
        <v>980</v>
      </c>
      <c r="B133" s="221" t="s">
        <v>975</v>
      </c>
      <c r="C133" s="221" t="s">
        <v>1248</v>
      </c>
      <c r="D133" s="221" t="s">
        <v>1393</v>
      </c>
      <c r="E133" s="226">
        <v>0</v>
      </c>
      <c r="F133" s="205">
        <v>0.5</v>
      </c>
      <c r="G133" s="205">
        <v>0.25</v>
      </c>
      <c r="H133" s="251" t="s">
        <v>1339</v>
      </c>
      <c r="I133" s="221" t="s">
        <v>1249</v>
      </c>
      <c r="J133" s="212" t="s">
        <v>1251</v>
      </c>
      <c r="K133" s="221" t="s">
        <v>1250</v>
      </c>
      <c r="L133" s="352"/>
      <c r="M133" s="356"/>
    </row>
    <row r="134" spans="1:13" s="211" customFormat="1" ht="33.75" customHeight="1">
      <c r="A134" s="381" t="s">
        <v>922</v>
      </c>
      <c r="B134" s="381"/>
      <c r="C134" s="381"/>
      <c r="D134" s="381"/>
      <c r="E134" s="381"/>
      <c r="F134" s="381"/>
      <c r="G134" s="381"/>
      <c r="H134" s="381"/>
      <c r="I134" s="381"/>
      <c r="J134" s="381"/>
      <c r="K134" s="381"/>
      <c r="L134" s="235"/>
      <c r="M134" s="235"/>
    </row>
    <row r="135" spans="1:13" s="211" customFormat="1" ht="33.75" customHeight="1">
      <c r="A135" s="260" t="s">
        <v>1219</v>
      </c>
      <c r="B135" s="260"/>
      <c r="C135" s="260"/>
      <c r="D135" s="260"/>
      <c r="E135" s="260"/>
      <c r="F135" s="260"/>
      <c r="G135" s="260"/>
      <c r="H135" s="260"/>
      <c r="I135" s="260"/>
      <c r="J135" s="260"/>
      <c r="K135" s="260"/>
      <c r="L135" s="235"/>
      <c r="M135" s="235"/>
    </row>
    <row r="136" spans="1:13" ht="24.75" customHeight="1">
      <c r="A136" s="322" t="s">
        <v>859</v>
      </c>
      <c r="B136" s="364" t="s">
        <v>860</v>
      </c>
      <c r="C136" s="364" t="s">
        <v>857</v>
      </c>
      <c r="D136" s="364" t="s">
        <v>858</v>
      </c>
      <c r="E136" s="364" t="s">
        <v>1024</v>
      </c>
      <c r="F136" s="364"/>
      <c r="G136" s="364" t="s">
        <v>1252</v>
      </c>
      <c r="H136" s="364"/>
      <c r="I136" s="364" t="s">
        <v>485</v>
      </c>
      <c r="J136" s="364" t="s">
        <v>1078</v>
      </c>
      <c r="K136" s="322" t="s">
        <v>1079</v>
      </c>
      <c r="L136" s="364" t="s">
        <v>1255</v>
      </c>
      <c r="M136" s="364" t="s">
        <v>1256</v>
      </c>
    </row>
    <row r="137" spans="1:13" ht="35.25" customHeight="1">
      <c r="A137" s="322"/>
      <c r="B137" s="364"/>
      <c r="C137" s="364"/>
      <c r="D137" s="364"/>
      <c r="E137" s="202" t="s">
        <v>1080</v>
      </c>
      <c r="F137" s="202" t="s">
        <v>1081</v>
      </c>
      <c r="G137" s="202" t="s">
        <v>1253</v>
      </c>
      <c r="H137" s="202" t="s">
        <v>1254</v>
      </c>
      <c r="I137" s="364"/>
      <c r="J137" s="364"/>
      <c r="K137" s="322"/>
      <c r="L137" s="364"/>
      <c r="M137" s="364"/>
    </row>
    <row r="138" spans="1:13" s="211" customFormat="1" ht="64.5" customHeight="1">
      <c r="A138" s="260" t="s">
        <v>980</v>
      </c>
      <c r="B138" s="221" t="s">
        <v>92</v>
      </c>
      <c r="C138" s="221" t="s">
        <v>93</v>
      </c>
      <c r="D138" s="221" t="s">
        <v>894</v>
      </c>
      <c r="E138" s="205">
        <v>0</v>
      </c>
      <c r="F138" s="205">
        <v>1</v>
      </c>
      <c r="G138" s="205">
        <v>1</v>
      </c>
      <c r="H138" s="251" t="s">
        <v>1402</v>
      </c>
      <c r="I138" s="221" t="s">
        <v>893</v>
      </c>
      <c r="J138" s="260" t="s">
        <v>1047</v>
      </c>
      <c r="K138" s="293"/>
      <c r="L138" s="357">
        <f>(G138+G139+G140+G141+G142+G143)/6</f>
        <v>0.6666666666666666</v>
      </c>
      <c r="M138" s="354">
        <v>6</v>
      </c>
    </row>
    <row r="139" spans="1:13" s="211" customFormat="1" ht="48">
      <c r="A139" s="260"/>
      <c r="B139" s="221" t="s">
        <v>95</v>
      </c>
      <c r="C139" s="221" t="s">
        <v>999</v>
      </c>
      <c r="D139" s="221" t="s">
        <v>895</v>
      </c>
      <c r="E139" s="205">
        <v>0</v>
      </c>
      <c r="F139" s="205">
        <v>0.2</v>
      </c>
      <c r="G139" s="205">
        <v>0</v>
      </c>
      <c r="H139" s="251" t="s">
        <v>1403</v>
      </c>
      <c r="I139" s="221" t="s">
        <v>896</v>
      </c>
      <c r="J139" s="260"/>
      <c r="K139" s="293"/>
      <c r="L139" s="358"/>
      <c r="M139" s="355"/>
    </row>
    <row r="140" spans="1:13" s="211" customFormat="1" ht="84">
      <c r="A140" s="260"/>
      <c r="B140" s="221" t="s">
        <v>97</v>
      </c>
      <c r="C140" s="221" t="s">
        <v>918</v>
      </c>
      <c r="D140" s="221" t="s">
        <v>897</v>
      </c>
      <c r="E140" s="226">
        <v>0</v>
      </c>
      <c r="F140" s="205">
        <v>1</v>
      </c>
      <c r="G140" s="205">
        <v>0.5</v>
      </c>
      <c r="H140" s="251" t="s">
        <v>1340</v>
      </c>
      <c r="I140" s="221" t="s">
        <v>896</v>
      </c>
      <c r="J140" s="260"/>
      <c r="K140" s="293"/>
      <c r="L140" s="358"/>
      <c r="M140" s="355"/>
    </row>
    <row r="141" spans="1:13" s="211" customFormat="1" ht="99.75" customHeight="1">
      <c r="A141" s="260"/>
      <c r="B141" s="221" t="s">
        <v>100</v>
      </c>
      <c r="C141" s="221" t="s">
        <v>101</v>
      </c>
      <c r="D141" s="221" t="s">
        <v>898</v>
      </c>
      <c r="E141" s="205">
        <v>0</v>
      </c>
      <c r="F141" s="205">
        <v>1</v>
      </c>
      <c r="G141" s="205">
        <v>0.5</v>
      </c>
      <c r="H141" s="251" t="s">
        <v>1341</v>
      </c>
      <c r="I141" s="221" t="s">
        <v>899</v>
      </c>
      <c r="J141" s="260"/>
      <c r="K141" s="293"/>
      <c r="L141" s="358"/>
      <c r="M141" s="355"/>
    </row>
    <row r="142" spans="1:13" s="211" customFormat="1" ht="140.25" customHeight="1">
      <c r="A142" s="260"/>
      <c r="B142" s="221" t="s">
        <v>1000</v>
      </c>
      <c r="C142" s="221" t="s">
        <v>1209</v>
      </c>
      <c r="D142" s="221" t="s">
        <v>1001</v>
      </c>
      <c r="E142" s="226">
        <v>0</v>
      </c>
      <c r="F142" s="205">
        <v>1</v>
      </c>
      <c r="G142" s="205">
        <v>1</v>
      </c>
      <c r="H142" s="251" t="s">
        <v>1342</v>
      </c>
      <c r="I142" s="221" t="s">
        <v>934</v>
      </c>
      <c r="J142" s="228" t="s">
        <v>1048</v>
      </c>
      <c r="K142" s="293"/>
      <c r="L142" s="358"/>
      <c r="M142" s="355"/>
    </row>
    <row r="143" spans="1:13" s="211" customFormat="1" ht="196.5" customHeight="1">
      <c r="A143" s="260"/>
      <c r="B143" s="221" t="s">
        <v>975</v>
      </c>
      <c r="C143" s="221" t="s">
        <v>978</v>
      </c>
      <c r="D143" s="221" t="s">
        <v>930</v>
      </c>
      <c r="E143" s="226">
        <v>0</v>
      </c>
      <c r="F143" s="205">
        <v>1</v>
      </c>
      <c r="G143" s="205">
        <v>1</v>
      </c>
      <c r="H143" s="253" t="s">
        <v>1343</v>
      </c>
      <c r="I143" s="221" t="s">
        <v>934</v>
      </c>
      <c r="J143" s="228" t="s">
        <v>1049</v>
      </c>
      <c r="K143" s="203" t="s">
        <v>1239</v>
      </c>
      <c r="L143" s="359"/>
      <c r="M143" s="356"/>
    </row>
    <row r="144" spans="1:13" s="211" customFormat="1" ht="26.25" customHeight="1">
      <c r="A144" s="381" t="s">
        <v>1183</v>
      </c>
      <c r="B144" s="381"/>
      <c r="C144" s="381"/>
      <c r="D144" s="381"/>
      <c r="E144" s="381"/>
      <c r="F144" s="381"/>
      <c r="G144" s="381"/>
      <c r="H144" s="381"/>
      <c r="I144" s="381"/>
      <c r="J144" s="381"/>
      <c r="K144" s="381"/>
      <c r="L144" s="235"/>
      <c r="M144" s="235"/>
    </row>
    <row r="145" spans="1:13" s="211" customFormat="1" ht="33.75" customHeight="1">
      <c r="A145" s="260" t="s">
        <v>1220</v>
      </c>
      <c r="B145" s="260"/>
      <c r="C145" s="260"/>
      <c r="D145" s="260"/>
      <c r="E145" s="260"/>
      <c r="F145" s="260"/>
      <c r="G145" s="260"/>
      <c r="H145" s="260"/>
      <c r="I145" s="260"/>
      <c r="J145" s="260"/>
      <c r="K145" s="260"/>
      <c r="L145" s="235"/>
      <c r="M145" s="235"/>
    </row>
    <row r="146" spans="1:13" ht="24.75" customHeight="1">
      <c r="A146" s="322" t="s">
        <v>859</v>
      </c>
      <c r="B146" s="364" t="s">
        <v>860</v>
      </c>
      <c r="C146" s="364" t="s">
        <v>857</v>
      </c>
      <c r="D146" s="364" t="s">
        <v>858</v>
      </c>
      <c r="E146" s="364" t="s">
        <v>1024</v>
      </c>
      <c r="F146" s="364"/>
      <c r="G146" s="364" t="s">
        <v>1252</v>
      </c>
      <c r="H146" s="364"/>
      <c r="I146" s="364" t="s">
        <v>485</v>
      </c>
      <c r="J146" s="364" t="s">
        <v>1078</v>
      </c>
      <c r="K146" s="322" t="s">
        <v>1079</v>
      </c>
      <c r="L146" s="364" t="s">
        <v>1255</v>
      </c>
      <c r="M146" s="364" t="s">
        <v>1256</v>
      </c>
    </row>
    <row r="147" spans="1:13" ht="35.25" customHeight="1">
      <c r="A147" s="322"/>
      <c r="B147" s="364"/>
      <c r="C147" s="364"/>
      <c r="D147" s="364"/>
      <c r="E147" s="202" t="s">
        <v>1080</v>
      </c>
      <c r="F147" s="202" t="s">
        <v>1081</v>
      </c>
      <c r="G147" s="202" t="s">
        <v>1253</v>
      </c>
      <c r="H147" s="202" t="s">
        <v>1254</v>
      </c>
      <c r="I147" s="364"/>
      <c r="J147" s="364"/>
      <c r="K147" s="322"/>
      <c r="L147" s="364"/>
      <c r="M147" s="364"/>
    </row>
    <row r="148" spans="1:13" s="211" customFormat="1" ht="71.25" customHeight="1">
      <c r="A148" s="260" t="s">
        <v>980</v>
      </c>
      <c r="B148" s="260" t="s">
        <v>900</v>
      </c>
      <c r="C148" s="260" t="s">
        <v>1002</v>
      </c>
      <c r="D148" s="221" t="s">
        <v>1003</v>
      </c>
      <c r="E148" s="226">
        <v>0</v>
      </c>
      <c r="F148" s="205">
        <v>1</v>
      </c>
      <c r="G148" s="205">
        <v>1</v>
      </c>
      <c r="H148" s="251" t="s">
        <v>1324</v>
      </c>
      <c r="I148" s="212" t="s">
        <v>578</v>
      </c>
      <c r="J148" s="221" t="s">
        <v>1108</v>
      </c>
      <c r="K148" s="260" t="s">
        <v>1022</v>
      </c>
      <c r="L148" s="357">
        <f>(G148+G149+G150+G151+G152+G153+G154+G155+G156)/9</f>
        <v>0.6444444444444444</v>
      </c>
      <c r="M148" s="354">
        <v>9</v>
      </c>
    </row>
    <row r="149" spans="1:13" s="211" customFormat="1" ht="74.25" customHeight="1">
      <c r="A149" s="260"/>
      <c r="B149" s="260"/>
      <c r="C149" s="260"/>
      <c r="D149" s="221" t="s">
        <v>1107</v>
      </c>
      <c r="E149" s="226">
        <v>0</v>
      </c>
      <c r="F149" s="205" t="s">
        <v>662</v>
      </c>
      <c r="G149" s="205">
        <v>1</v>
      </c>
      <c r="H149" s="251" t="s">
        <v>1328</v>
      </c>
      <c r="I149" s="212" t="s">
        <v>578</v>
      </c>
      <c r="J149" s="221" t="s">
        <v>1108</v>
      </c>
      <c r="K149" s="260"/>
      <c r="L149" s="358"/>
      <c r="M149" s="355"/>
    </row>
    <row r="150" spans="1:13" s="211" customFormat="1" ht="72.75" customHeight="1">
      <c r="A150" s="260"/>
      <c r="B150" s="260"/>
      <c r="C150" s="221" t="s">
        <v>1004</v>
      </c>
      <c r="D150" s="221" t="s">
        <v>1005</v>
      </c>
      <c r="E150" s="226">
        <v>0</v>
      </c>
      <c r="F150" s="205">
        <f>1/1</f>
        <v>1</v>
      </c>
      <c r="G150" s="205">
        <v>0.5</v>
      </c>
      <c r="H150" s="253" t="s">
        <v>1325</v>
      </c>
      <c r="I150" s="212" t="s">
        <v>578</v>
      </c>
      <c r="J150" s="221" t="s">
        <v>1108</v>
      </c>
      <c r="K150" s="260"/>
      <c r="L150" s="358"/>
      <c r="M150" s="355"/>
    </row>
    <row r="151" spans="1:13" s="211" customFormat="1" ht="246.75" customHeight="1">
      <c r="A151" s="260"/>
      <c r="B151" s="221" t="s">
        <v>901</v>
      </c>
      <c r="C151" s="221" t="s">
        <v>902</v>
      </c>
      <c r="D151" s="221" t="s">
        <v>903</v>
      </c>
      <c r="E151" s="222">
        <v>0</v>
      </c>
      <c r="F151" s="205">
        <f>1/1</f>
        <v>1</v>
      </c>
      <c r="G151" s="205">
        <v>0.5</v>
      </c>
      <c r="H151" s="251" t="s">
        <v>1326</v>
      </c>
      <c r="I151" s="221" t="s">
        <v>578</v>
      </c>
      <c r="J151" s="221" t="s">
        <v>1108</v>
      </c>
      <c r="K151" s="260"/>
      <c r="L151" s="358"/>
      <c r="M151" s="355"/>
    </row>
    <row r="152" spans="1:13" s="211" customFormat="1" ht="69" customHeight="1">
      <c r="A152" s="260"/>
      <c r="B152" s="260" t="s">
        <v>904</v>
      </c>
      <c r="C152" s="221" t="s">
        <v>905</v>
      </c>
      <c r="D152" s="221" t="s">
        <v>906</v>
      </c>
      <c r="E152" s="222">
        <v>0</v>
      </c>
      <c r="F152" s="225">
        <v>0.5</v>
      </c>
      <c r="G152" s="254">
        <v>0.5</v>
      </c>
      <c r="H152" s="249" t="s">
        <v>1329</v>
      </c>
      <c r="I152" s="221" t="s">
        <v>1014</v>
      </c>
      <c r="J152" s="221" t="s">
        <v>1035</v>
      </c>
      <c r="K152" s="260"/>
      <c r="L152" s="358"/>
      <c r="M152" s="355"/>
    </row>
    <row r="153" spans="1:13" s="211" customFormat="1" ht="130.5" customHeight="1">
      <c r="A153" s="260"/>
      <c r="B153" s="260"/>
      <c r="C153" s="221" t="s">
        <v>907</v>
      </c>
      <c r="D153" s="221" t="s">
        <v>908</v>
      </c>
      <c r="E153" s="225"/>
      <c r="F153" s="225">
        <v>1</v>
      </c>
      <c r="G153" s="254">
        <v>0.3</v>
      </c>
      <c r="H153" s="249" t="s">
        <v>1330</v>
      </c>
      <c r="I153" s="221" t="s">
        <v>1014</v>
      </c>
      <c r="J153" s="221" t="s">
        <v>1035</v>
      </c>
      <c r="K153" s="260"/>
      <c r="L153" s="358"/>
      <c r="M153" s="355"/>
    </row>
    <row r="154" spans="1:13" s="211" customFormat="1" ht="114.75" customHeight="1">
      <c r="A154" s="374"/>
      <c r="B154" s="260"/>
      <c r="C154" s="221" t="s">
        <v>1006</v>
      </c>
      <c r="D154" s="221" t="s">
        <v>909</v>
      </c>
      <c r="E154" s="225">
        <v>0.6</v>
      </c>
      <c r="F154" s="225">
        <v>1</v>
      </c>
      <c r="G154" s="254">
        <v>1</v>
      </c>
      <c r="H154" s="249" t="s">
        <v>1331</v>
      </c>
      <c r="I154" s="221" t="s">
        <v>910</v>
      </c>
      <c r="J154" s="221" t="s">
        <v>1036</v>
      </c>
      <c r="K154" s="260"/>
      <c r="L154" s="358"/>
      <c r="M154" s="355"/>
    </row>
    <row r="155" spans="1:13" s="211" customFormat="1" ht="72" customHeight="1">
      <c r="A155" s="260" t="s">
        <v>980</v>
      </c>
      <c r="B155" s="260" t="s">
        <v>975</v>
      </c>
      <c r="C155" s="221" t="s">
        <v>935</v>
      </c>
      <c r="D155" s="204" t="s">
        <v>937</v>
      </c>
      <c r="E155" s="222">
        <v>0</v>
      </c>
      <c r="F155" s="225">
        <v>1</v>
      </c>
      <c r="G155" s="254">
        <v>0.5</v>
      </c>
      <c r="H155" s="251" t="s">
        <v>1327</v>
      </c>
      <c r="I155" s="221" t="s">
        <v>1014</v>
      </c>
      <c r="J155" s="221" t="s">
        <v>1108</v>
      </c>
      <c r="K155" s="260"/>
      <c r="L155" s="358"/>
      <c r="M155" s="355"/>
    </row>
    <row r="156" spans="1:13" s="211" customFormat="1" ht="115.5" customHeight="1">
      <c r="A156" s="260"/>
      <c r="B156" s="260"/>
      <c r="C156" s="221" t="s">
        <v>978</v>
      </c>
      <c r="D156" s="221" t="s">
        <v>990</v>
      </c>
      <c r="E156" s="226">
        <v>0</v>
      </c>
      <c r="F156" s="205">
        <v>1</v>
      </c>
      <c r="G156" s="205">
        <v>0.5</v>
      </c>
      <c r="H156" s="251" t="s">
        <v>1407</v>
      </c>
      <c r="I156" s="221" t="s">
        <v>1014</v>
      </c>
      <c r="J156" s="228" t="s">
        <v>1050</v>
      </c>
      <c r="K156" s="260"/>
      <c r="L156" s="359"/>
      <c r="M156" s="355"/>
    </row>
    <row r="157" spans="1:13" s="211" customFormat="1" ht="30.75" customHeight="1">
      <c r="A157" s="381" t="s">
        <v>1007</v>
      </c>
      <c r="B157" s="381"/>
      <c r="C157" s="381"/>
      <c r="D157" s="381"/>
      <c r="E157" s="381"/>
      <c r="F157" s="381"/>
      <c r="G157" s="381"/>
      <c r="H157" s="381"/>
      <c r="I157" s="381"/>
      <c r="J157" s="381"/>
      <c r="K157" s="381"/>
      <c r="L157" s="235"/>
      <c r="M157" s="235"/>
    </row>
    <row r="158" spans="1:13" s="211" customFormat="1" ht="33.75" customHeight="1">
      <c r="A158" s="260" t="s">
        <v>1221</v>
      </c>
      <c r="B158" s="260"/>
      <c r="C158" s="260"/>
      <c r="D158" s="260"/>
      <c r="E158" s="260"/>
      <c r="F158" s="260"/>
      <c r="G158" s="260"/>
      <c r="H158" s="260"/>
      <c r="I158" s="260"/>
      <c r="J158" s="260"/>
      <c r="K158" s="260"/>
      <c r="L158" s="235"/>
      <c r="M158" s="235"/>
    </row>
    <row r="159" spans="1:13" ht="24.75" customHeight="1">
      <c r="A159" s="322" t="s">
        <v>859</v>
      </c>
      <c r="B159" s="364" t="s">
        <v>860</v>
      </c>
      <c r="C159" s="364" t="s">
        <v>857</v>
      </c>
      <c r="D159" s="364" t="s">
        <v>858</v>
      </c>
      <c r="E159" s="364" t="s">
        <v>1024</v>
      </c>
      <c r="F159" s="364"/>
      <c r="G159" s="364" t="s">
        <v>1252</v>
      </c>
      <c r="H159" s="364"/>
      <c r="I159" s="364" t="s">
        <v>485</v>
      </c>
      <c r="J159" s="364" t="s">
        <v>1078</v>
      </c>
      <c r="K159" s="322" t="s">
        <v>1079</v>
      </c>
      <c r="L159" s="364" t="s">
        <v>1255</v>
      </c>
      <c r="M159" s="364" t="s">
        <v>1256</v>
      </c>
    </row>
    <row r="160" spans="1:13" ht="35.25" customHeight="1">
      <c r="A160" s="322"/>
      <c r="B160" s="364"/>
      <c r="C160" s="364"/>
      <c r="D160" s="364"/>
      <c r="E160" s="202" t="s">
        <v>1080</v>
      </c>
      <c r="F160" s="202" t="s">
        <v>1081</v>
      </c>
      <c r="G160" s="202" t="s">
        <v>1253</v>
      </c>
      <c r="H160" s="202" t="s">
        <v>1254</v>
      </c>
      <c r="I160" s="364"/>
      <c r="J160" s="364"/>
      <c r="K160" s="322"/>
      <c r="L160" s="364"/>
      <c r="M160" s="364"/>
    </row>
    <row r="161" spans="1:13" s="211" customFormat="1" ht="129" customHeight="1">
      <c r="A161" s="260" t="s">
        <v>980</v>
      </c>
      <c r="B161" s="221" t="s">
        <v>1109</v>
      </c>
      <c r="C161" s="221" t="s">
        <v>1008</v>
      </c>
      <c r="D161" s="221" t="s">
        <v>1347</v>
      </c>
      <c r="E161" s="226">
        <v>0</v>
      </c>
      <c r="F161" s="225">
        <f>5/5</f>
        <v>1</v>
      </c>
      <c r="G161" s="254">
        <v>1</v>
      </c>
      <c r="H161" s="251" t="s">
        <v>1346</v>
      </c>
      <c r="I161" s="221" t="s">
        <v>246</v>
      </c>
      <c r="J161" s="221" t="s">
        <v>1051</v>
      </c>
      <c r="K161" s="260" t="s">
        <v>1022</v>
      </c>
      <c r="L161" s="357">
        <f>(G161+G162+G163+G164)/4</f>
        <v>0.75</v>
      </c>
      <c r="M161" s="355">
        <v>4</v>
      </c>
    </row>
    <row r="162" spans="1:13" s="211" customFormat="1" ht="75" customHeight="1">
      <c r="A162" s="299"/>
      <c r="B162" s="221" t="s">
        <v>1188</v>
      </c>
      <c r="C162" s="221" t="s">
        <v>1184</v>
      </c>
      <c r="D162" s="221" t="s">
        <v>1185</v>
      </c>
      <c r="E162" s="226">
        <v>0</v>
      </c>
      <c r="F162" s="205">
        <v>0.8</v>
      </c>
      <c r="G162" s="205">
        <v>0.5</v>
      </c>
      <c r="H162" s="251" t="s">
        <v>1344</v>
      </c>
      <c r="I162" s="221" t="s">
        <v>246</v>
      </c>
      <c r="J162" s="221" t="s">
        <v>1051</v>
      </c>
      <c r="K162" s="260"/>
      <c r="L162" s="358"/>
      <c r="M162" s="355"/>
    </row>
    <row r="163" spans="1:13" s="211" customFormat="1" ht="67.5" customHeight="1">
      <c r="A163" s="299"/>
      <c r="B163" s="260" t="s">
        <v>975</v>
      </c>
      <c r="C163" s="221" t="s">
        <v>935</v>
      </c>
      <c r="D163" s="204" t="s">
        <v>937</v>
      </c>
      <c r="E163" s="222">
        <v>0</v>
      </c>
      <c r="F163" s="225">
        <v>1</v>
      </c>
      <c r="G163" s="254">
        <v>0.5</v>
      </c>
      <c r="H163" s="251" t="s">
        <v>1345</v>
      </c>
      <c r="I163" s="221" t="s">
        <v>1013</v>
      </c>
      <c r="J163" s="228" t="s">
        <v>1053</v>
      </c>
      <c r="K163" s="260"/>
      <c r="L163" s="358"/>
      <c r="M163" s="355"/>
    </row>
    <row r="164" spans="1:13" s="211" customFormat="1" ht="137.25" customHeight="1">
      <c r="A164" s="299"/>
      <c r="B164" s="260"/>
      <c r="C164" s="221" t="s">
        <v>1206</v>
      </c>
      <c r="D164" s="221" t="s">
        <v>990</v>
      </c>
      <c r="E164" s="226">
        <v>0</v>
      </c>
      <c r="F164" s="205">
        <v>1</v>
      </c>
      <c r="G164" s="205">
        <v>1</v>
      </c>
      <c r="H164" s="253" t="s">
        <v>1348</v>
      </c>
      <c r="I164" s="221" t="s">
        <v>1013</v>
      </c>
      <c r="J164" s="228" t="s">
        <v>1052</v>
      </c>
      <c r="K164" s="260"/>
      <c r="L164" s="359"/>
      <c r="M164" s="356"/>
    </row>
    <row r="165" spans="1:13" s="211" customFormat="1" ht="30.75" customHeight="1">
      <c r="A165" s="381" t="s">
        <v>1009</v>
      </c>
      <c r="B165" s="381"/>
      <c r="C165" s="381"/>
      <c r="D165" s="381"/>
      <c r="E165" s="381"/>
      <c r="F165" s="381"/>
      <c r="G165" s="381"/>
      <c r="H165" s="381"/>
      <c r="I165" s="381"/>
      <c r="J165" s="381"/>
      <c r="K165" s="381"/>
      <c r="L165" s="235"/>
      <c r="M165" s="235"/>
    </row>
    <row r="166" spans="1:13" s="211" customFormat="1" ht="33.75" customHeight="1">
      <c r="A166" s="260" t="s">
        <v>1222</v>
      </c>
      <c r="B166" s="260"/>
      <c r="C166" s="260"/>
      <c r="D166" s="260"/>
      <c r="E166" s="260"/>
      <c r="F166" s="260"/>
      <c r="G166" s="260"/>
      <c r="H166" s="260"/>
      <c r="I166" s="260"/>
      <c r="J166" s="260"/>
      <c r="K166" s="260"/>
      <c r="L166" s="235"/>
      <c r="M166" s="235"/>
    </row>
    <row r="167" spans="1:13" ht="24.75" customHeight="1">
      <c r="A167" s="322" t="s">
        <v>859</v>
      </c>
      <c r="B167" s="364" t="s">
        <v>860</v>
      </c>
      <c r="C167" s="364" t="s">
        <v>857</v>
      </c>
      <c r="D167" s="364" t="s">
        <v>858</v>
      </c>
      <c r="E167" s="364" t="s">
        <v>1024</v>
      </c>
      <c r="F167" s="364"/>
      <c r="G167" s="364" t="s">
        <v>1252</v>
      </c>
      <c r="H167" s="364"/>
      <c r="I167" s="364" t="s">
        <v>485</v>
      </c>
      <c r="J167" s="364" t="s">
        <v>1078</v>
      </c>
      <c r="K167" s="322" t="s">
        <v>1079</v>
      </c>
      <c r="L167" s="364" t="s">
        <v>1255</v>
      </c>
      <c r="M167" s="364" t="s">
        <v>1256</v>
      </c>
    </row>
    <row r="168" spans="1:13" ht="35.25" customHeight="1">
      <c r="A168" s="322"/>
      <c r="B168" s="364"/>
      <c r="C168" s="364"/>
      <c r="D168" s="364"/>
      <c r="E168" s="202" t="s">
        <v>1080</v>
      </c>
      <c r="F168" s="202" t="s">
        <v>1081</v>
      </c>
      <c r="G168" s="202" t="s">
        <v>1253</v>
      </c>
      <c r="H168" s="202" t="s">
        <v>1254</v>
      </c>
      <c r="I168" s="364"/>
      <c r="J168" s="364"/>
      <c r="K168" s="322"/>
      <c r="L168" s="364"/>
      <c r="M168" s="364"/>
    </row>
    <row r="169" spans="1:13" s="211" customFormat="1" ht="116.25" customHeight="1">
      <c r="A169" s="325" t="s">
        <v>980</v>
      </c>
      <c r="B169" s="221" t="s">
        <v>944</v>
      </c>
      <c r="C169" s="221" t="s">
        <v>1010</v>
      </c>
      <c r="D169" s="204" t="s">
        <v>911</v>
      </c>
      <c r="E169" s="205">
        <v>0.8</v>
      </c>
      <c r="F169" s="205">
        <v>1</v>
      </c>
      <c r="G169" s="205">
        <v>1</v>
      </c>
      <c r="H169" s="251" t="s">
        <v>1350</v>
      </c>
      <c r="I169" s="221" t="s">
        <v>912</v>
      </c>
      <c r="J169" s="228" t="s">
        <v>1111</v>
      </c>
      <c r="K169" s="221"/>
      <c r="L169" s="357">
        <f>(G169+G170+G171+G172+G173)/5</f>
        <v>0.5</v>
      </c>
      <c r="M169" s="354">
        <v>5</v>
      </c>
    </row>
    <row r="170" spans="1:13" s="211" customFormat="1" ht="97.5" customHeight="1">
      <c r="A170" s="360"/>
      <c r="B170" s="382" t="s">
        <v>913</v>
      </c>
      <c r="C170" s="197" t="s">
        <v>1210</v>
      </c>
      <c r="D170" s="203" t="s">
        <v>1011</v>
      </c>
      <c r="E170" s="222">
        <v>0</v>
      </c>
      <c r="F170" s="200">
        <f>3/3</f>
        <v>1</v>
      </c>
      <c r="G170" s="254">
        <v>0</v>
      </c>
      <c r="H170" s="251" t="s">
        <v>1351</v>
      </c>
      <c r="I170" s="221" t="s">
        <v>914</v>
      </c>
      <c r="J170" s="228" t="s">
        <v>1110</v>
      </c>
      <c r="K170" s="221"/>
      <c r="L170" s="358"/>
      <c r="M170" s="355"/>
    </row>
    <row r="171" spans="1:13" s="211" customFormat="1" ht="93.75" customHeight="1">
      <c r="A171" s="360"/>
      <c r="B171" s="383"/>
      <c r="C171" s="197" t="s">
        <v>1240</v>
      </c>
      <c r="D171" s="203" t="s">
        <v>1241</v>
      </c>
      <c r="E171" s="222">
        <v>0</v>
      </c>
      <c r="F171" s="200">
        <f>3/3</f>
        <v>1</v>
      </c>
      <c r="G171" s="254">
        <v>0</v>
      </c>
      <c r="H171" s="251"/>
      <c r="I171" s="221" t="s">
        <v>914</v>
      </c>
      <c r="J171" s="228" t="s">
        <v>1110</v>
      </c>
      <c r="K171" s="221"/>
      <c r="L171" s="358"/>
      <c r="M171" s="355"/>
    </row>
    <row r="172" spans="1:13" s="211" customFormat="1" ht="89.25" customHeight="1">
      <c r="A172" s="360"/>
      <c r="B172" s="260" t="s">
        <v>975</v>
      </c>
      <c r="C172" s="221" t="s">
        <v>935</v>
      </c>
      <c r="D172" s="204" t="s">
        <v>937</v>
      </c>
      <c r="E172" s="222">
        <v>0</v>
      </c>
      <c r="F172" s="225">
        <v>1</v>
      </c>
      <c r="G172" s="254">
        <v>0.5</v>
      </c>
      <c r="H172" s="251" t="s">
        <v>1349</v>
      </c>
      <c r="I172" s="221" t="s">
        <v>914</v>
      </c>
      <c r="J172" s="228" t="s">
        <v>1112</v>
      </c>
      <c r="K172" s="221"/>
      <c r="L172" s="358"/>
      <c r="M172" s="355"/>
    </row>
    <row r="173" spans="1:13" s="211" customFormat="1" ht="138" customHeight="1">
      <c r="A173" s="326"/>
      <c r="B173" s="260"/>
      <c r="C173" s="221" t="s">
        <v>1113</v>
      </c>
      <c r="D173" s="221" t="s">
        <v>990</v>
      </c>
      <c r="E173" s="226">
        <v>0</v>
      </c>
      <c r="F173" s="205">
        <v>1</v>
      </c>
      <c r="G173" s="205">
        <v>1</v>
      </c>
      <c r="H173" s="253" t="s">
        <v>1352</v>
      </c>
      <c r="I173" s="221" t="s">
        <v>914</v>
      </c>
      <c r="J173" s="228" t="s">
        <v>1054</v>
      </c>
      <c r="K173" s="221" t="s">
        <v>1114</v>
      </c>
      <c r="L173" s="359"/>
      <c r="M173" s="356"/>
    </row>
    <row r="174" spans="1:13" s="211" customFormat="1" ht="24" customHeight="1">
      <c r="A174" s="381" t="s">
        <v>923</v>
      </c>
      <c r="B174" s="381"/>
      <c r="C174" s="381"/>
      <c r="D174" s="381"/>
      <c r="E174" s="381"/>
      <c r="F174" s="381"/>
      <c r="G174" s="381"/>
      <c r="H174" s="381"/>
      <c r="I174" s="381"/>
      <c r="J174" s="381"/>
      <c r="K174" s="381"/>
      <c r="L174" s="235"/>
      <c r="M174" s="235"/>
    </row>
    <row r="175" spans="1:13" s="211" customFormat="1" ht="33.75" customHeight="1">
      <c r="A175" s="260" t="s">
        <v>1223</v>
      </c>
      <c r="B175" s="260"/>
      <c r="C175" s="260"/>
      <c r="D175" s="260"/>
      <c r="E175" s="260"/>
      <c r="F175" s="260"/>
      <c r="G175" s="260"/>
      <c r="H175" s="260"/>
      <c r="I175" s="260"/>
      <c r="J175" s="260"/>
      <c r="K175" s="260"/>
      <c r="L175" s="235"/>
      <c r="M175" s="235"/>
    </row>
    <row r="176" spans="1:13" ht="24.75" customHeight="1">
      <c r="A176" s="322" t="s">
        <v>859</v>
      </c>
      <c r="B176" s="364" t="s">
        <v>860</v>
      </c>
      <c r="C176" s="364" t="s">
        <v>857</v>
      </c>
      <c r="D176" s="364" t="s">
        <v>858</v>
      </c>
      <c r="E176" s="364" t="s">
        <v>1024</v>
      </c>
      <c r="F176" s="364"/>
      <c r="G176" s="364" t="s">
        <v>1252</v>
      </c>
      <c r="H176" s="364"/>
      <c r="I176" s="364" t="s">
        <v>485</v>
      </c>
      <c r="J176" s="364" t="s">
        <v>1078</v>
      </c>
      <c r="K176" s="322" t="s">
        <v>1079</v>
      </c>
      <c r="L176" s="364" t="s">
        <v>1255</v>
      </c>
      <c r="M176" s="364" t="s">
        <v>1256</v>
      </c>
    </row>
    <row r="177" spans="1:13" ht="35.25" customHeight="1">
      <c r="A177" s="322"/>
      <c r="B177" s="364"/>
      <c r="C177" s="364"/>
      <c r="D177" s="364"/>
      <c r="E177" s="202" t="s">
        <v>1080</v>
      </c>
      <c r="F177" s="202" t="s">
        <v>1081</v>
      </c>
      <c r="G177" s="202" t="s">
        <v>1253</v>
      </c>
      <c r="H177" s="202" t="s">
        <v>1254</v>
      </c>
      <c r="I177" s="364"/>
      <c r="J177" s="364"/>
      <c r="K177" s="322"/>
      <c r="L177" s="364"/>
      <c r="M177" s="364"/>
    </row>
    <row r="178" spans="1:13" s="211" customFormat="1" ht="126.75" customHeight="1">
      <c r="A178" s="260" t="s">
        <v>980</v>
      </c>
      <c r="B178" s="260" t="s">
        <v>121</v>
      </c>
      <c r="C178" s="203" t="s">
        <v>1115</v>
      </c>
      <c r="D178" s="221" t="s">
        <v>1071</v>
      </c>
      <c r="E178" s="222">
        <v>0</v>
      </c>
      <c r="F178" s="205">
        <v>1</v>
      </c>
      <c r="G178" s="205">
        <v>0.5</v>
      </c>
      <c r="H178" s="251" t="s">
        <v>1354</v>
      </c>
      <c r="I178" s="221" t="s">
        <v>123</v>
      </c>
      <c r="J178" s="221" t="s">
        <v>1120</v>
      </c>
      <c r="K178" s="260" t="s">
        <v>1022</v>
      </c>
      <c r="L178" s="361">
        <f>(G178+G179+G180+G181+G182+G183)/6</f>
        <v>0.6616666666666666</v>
      </c>
      <c r="M178" s="354">
        <v>6</v>
      </c>
    </row>
    <row r="179" spans="1:13" s="211" customFormat="1" ht="75.75" customHeight="1">
      <c r="A179" s="374"/>
      <c r="B179" s="260"/>
      <c r="C179" s="203" t="s">
        <v>1116</v>
      </c>
      <c r="D179" s="203" t="s">
        <v>1117</v>
      </c>
      <c r="E179" s="222">
        <v>0</v>
      </c>
      <c r="F179" s="205">
        <v>1</v>
      </c>
      <c r="G179" s="205">
        <v>0.5</v>
      </c>
      <c r="H179" s="251" t="s">
        <v>1353</v>
      </c>
      <c r="I179" s="221" t="s">
        <v>123</v>
      </c>
      <c r="J179" s="221" t="s">
        <v>1118</v>
      </c>
      <c r="K179" s="260"/>
      <c r="L179" s="362"/>
      <c r="M179" s="355"/>
    </row>
    <row r="180" spans="1:13" s="211" customFormat="1" ht="201" customHeight="1">
      <c r="A180" s="374"/>
      <c r="B180" s="260"/>
      <c r="C180" s="221" t="s">
        <v>952</v>
      </c>
      <c r="D180" s="221" t="s">
        <v>945</v>
      </c>
      <c r="E180" s="222">
        <v>0</v>
      </c>
      <c r="F180" s="205">
        <v>1</v>
      </c>
      <c r="G180" s="205">
        <v>0.5</v>
      </c>
      <c r="H180" s="251" t="s">
        <v>1355</v>
      </c>
      <c r="I180" s="221" t="s">
        <v>123</v>
      </c>
      <c r="J180" s="221" t="s">
        <v>1118</v>
      </c>
      <c r="K180" s="260"/>
      <c r="L180" s="362"/>
      <c r="M180" s="355"/>
    </row>
    <row r="181" spans="1:13" s="211" customFormat="1" ht="221.25" customHeight="1">
      <c r="A181" s="374"/>
      <c r="B181" s="299"/>
      <c r="C181" s="221" t="s">
        <v>916</v>
      </c>
      <c r="D181" s="221" t="s">
        <v>1012</v>
      </c>
      <c r="E181" s="252">
        <v>0</v>
      </c>
      <c r="F181" s="205">
        <v>1</v>
      </c>
      <c r="G181" s="205">
        <v>0.97</v>
      </c>
      <c r="H181" s="251" t="s">
        <v>1356</v>
      </c>
      <c r="I181" s="251" t="s">
        <v>334</v>
      </c>
      <c r="J181" s="251" t="s">
        <v>1118</v>
      </c>
      <c r="K181" s="260"/>
      <c r="L181" s="362"/>
      <c r="M181" s="355"/>
    </row>
    <row r="182" spans="1:13" s="211" customFormat="1" ht="70.5" customHeight="1">
      <c r="A182" s="260" t="s">
        <v>980</v>
      </c>
      <c r="B182" s="260" t="s">
        <v>975</v>
      </c>
      <c r="C182" s="221" t="s">
        <v>935</v>
      </c>
      <c r="D182" s="204" t="s">
        <v>937</v>
      </c>
      <c r="E182" s="222">
        <v>0</v>
      </c>
      <c r="F182" s="225">
        <v>1</v>
      </c>
      <c r="G182" s="254">
        <v>0.5</v>
      </c>
      <c r="H182" s="251" t="s">
        <v>1357</v>
      </c>
      <c r="I182" s="221" t="s">
        <v>334</v>
      </c>
      <c r="J182" s="221" t="s">
        <v>1064</v>
      </c>
      <c r="K182" s="260"/>
      <c r="L182" s="362"/>
      <c r="M182" s="355"/>
    </row>
    <row r="183" spans="1:13" s="211" customFormat="1" ht="172.5" customHeight="1">
      <c r="A183" s="374"/>
      <c r="B183" s="374"/>
      <c r="C183" s="221" t="s">
        <v>1119</v>
      </c>
      <c r="D183" s="221" t="s">
        <v>930</v>
      </c>
      <c r="E183" s="226">
        <v>0</v>
      </c>
      <c r="F183" s="205">
        <v>1</v>
      </c>
      <c r="G183" s="205">
        <v>1</v>
      </c>
      <c r="H183" s="251" t="s">
        <v>1358</v>
      </c>
      <c r="I183" s="221" t="s">
        <v>334</v>
      </c>
      <c r="J183" s="228" t="s">
        <v>1052</v>
      </c>
      <c r="K183" s="260"/>
      <c r="L183" s="363"/>
      <c r="M183" s="356"/>
    </row>
    <row r="184" spans="1:13" s="211" customFormat="1" ht="25.5" customHeight="1">
      <c r="A184" s="381" t="s">
        <v>924</v>
      </c>
      <c r="B184" s="381"/>
      <c r="C184" s="381"/>
      <c r="D184" s="381"/>
      <c r="E184" s="381"/>
      <c r="F184" s="381"/>
      <c r="G184" s="381"/>
      <c r="H184" s="381"/>
      <c r="I184" s="381"/>
      <c r="J184" s="381"/>
      <c r="K184" s="381"/>
      <c r="L184" s="235"/>
      <c r="M184" s="235"/>
    </row>
    <row r="185" spans="1:13" s="211" customFormat="1" ht="33.75" customHeight="1">
      <c r="A185" s="260" t="s">
        <v>1224</v>
      </c>
      <c r="B185" s="260"/>
      <c r="C185" s="260"/>
      <c r="D185" s="260"/>
      <c r="E185" s="260"/>
      <c r="F185" s="260"/>
      <c r="G185" s="260"/>
      <c r="H185" s="260"/>
      <c r="I185" s="260"/>
      <c r="J185" s="260"/>
      <c r="K185" s="260"/>
      <c r="L185" s="235"/>
      <c r="M185" s="235"/>
    </row>
    <row r="186" spans="1:13" ht="24.75" customHeight="1">
      <c r="A186" s="322" t="s">
        <v>859</v>
      </c>
      <c r="B186" s="364" t="s">
        <v>860</v>
      </c>
      <c r="C186" s="364" t="s">
        <v>857</v>
      </c>
      <c r="D186" s="364" t="s">
        <v>858</v>
      </c>
      <c r="E186" s="364" t="s">
        <v>1024</v>
      </c>
      <c r="F186" s="364"/>
      <c r="G186" s="364" t="s">
        <v>1252</v>
      </c>
      <c r="H186" s="364"/>
      <c r="I186" s="364" t="s">
        <v>485</v>
      </c>
      <c r="J186" s="364" t="s">
        <v>1078</v>
      </c>
      <c r="K186" s="322" t="s">
        <v>1079</v>
      </c>
      <c r="L186" s="364" t="s">
        <v>1255</v>
      </c>
      <c r="M186" s="364" t="s">
        <v>1256</v>
      </c>
    </row>
    <row r="187" spans="1:13" ht="35.25" customHeight="1">
      <c r="A187" s="322"/>
      <c r="B187" s="364"/>
      <c r="C187" s="364"/>
      <c r="D187" s="364"/>
      <c r="E187" s="202" t="s">
        <v>1080</v>
      </c>
      <c r="F187" s="202" t="s">
        <v>1081</v>
      </c>
      <c r="G187" s="202" t="s">
        <v>1253</v>
      </c>
      <c r="H187" s="202" t="s">
        <v>1254</v>
      </c>
      <c r="I187" s="364"/>
      <c r="J187" s="364"/>
      <c r="K187" s="322"/>
      <c r="L187" s="364"/>
      <c r="M187" s="364"/>
    </row>
    <row r="188" spans="1:13" ht="124.5" customHeight="1">
      <c r="A188" s="260" t="s">
        <v>915</v>
      </c>
      <c r="B188" s="221" t="s">
        <v>124</v>
      </c>
      <c r="C188" s="221" t="s">
        <v>125</v>
      </c>
      <c r="D188" s="204" t="s">
        <v>946</v>
      </c>
      <c r="E188" s="222">
        <v>0</v>
      </c>
      <c r="F188" s="225">
        <v>1</v>
      </c>
      <c r="G188" s="254">
        <v>0.5</v>
      </c>
      <c r="H188" s="251" t="s">
        <v>1359</v>
      </c>
      <c r="I188" s="221" t="s">
        <v>1013</v>
      </c>
      <c r="J188" s="221" t="s">
        <v>1120</v>
      </c>
      <c r="K188" s="260" t="s">
        <v>1022</v>
      </c>
      <c r="L188" s="353">
        <f>(G188+G189+G190)/3</f>
        <v>0.6666666666666666</v>
      </c>
      <c r="M188" s="265">
        <v>3</v>
      </c>
    </row>
    <row r="189" spans="1:13" ht="124.5" customHeight="1">
      <c r="A189" s="260"/>
      <c r="B189" s="260" t="s">
        <v>975</v>
      </c>
      <c r="C189" s="221" t="s">
        <v>935</v>
      </c>
      <c r="D189" s="204" t="s">
        <v>937</v>
      </c>
      <c r="E189" s="222">
        <v>0</v>
      </c>
      <c r="F189" s="225">
        <v>1</v>
      </c>
      <c r="G189" s="254">
        <v>0.5</v>
      </c>
      <c r="H189" s="204" t="s">
        <v>1360</v>
      </c>
      <c r="I189" s="221" t="s">
        <v>1013</v>
      </c>
      <c r="J189" s="228" t="s">
        <v>1123</v>
      </c>
      <c r="K189" s="260"/>
      <c r="L189" s="353"/>
      <c r="M189" s="265"/>
    </row>
    <row r="190" spans="1:13" ht="124.5" customHeight="1">
      <c r="A190" s="260"/>
      <c r="B190" s="260"/>
      <c r="C190" s="221" t="s">
        <v>1165</v>
      </c>
      <c r="D190" s="221" t="s">
        <v>930</v>
      </c>
      <c r="E190" s="226">
        <v>0</v>
      </c>
      <c r="F190" s="205">
        <v>1</v>
      </c>
      <c r="G190" s="205">
        <v>1</v>
      </c>
      <c r="H190" s="253" t="s">
        <v>1361</v>
      </c>
      <c r="I190" s="221" t="s">
        <v>1013</v>
      </c>
      <c r="J190" s="228" t="s">
        <v>1049</v>
      </c>
      <c r="K190" s="260"/>
      <c r="L190" s="353"/>
      <c r="M190" s="265"/>
    </row>
    <row r="191" spans="1:13" ht="12" customHeight="1">
      <c r="A191" s="384"/>
      <c r="B191" s="384"/>
      <c r="C191" s="384"/>
      <c r="D191" s="384"/>
      <c r="E191" s="384"/>
      <c r="F191" s="384"/>
      <c r="G191" s="384"/>
      <c r="H191" s="384"/>
      <c r="I191" s="384"/>
      <c r="J191" s="384"/>
      <c r="K191" s="384"/>
      <c r="L191" s="240">
        <f>(L10+L22+L32+L53+L67+L80+L95+L105+L116+L138+L148+L161+L169+L178+L188)/16</f>
        <v>0.5988536315115621</v>
      </c>
      <c r="M191" s="241">
        <f>M10+M22+M32+M53+M67+M80+M95+M105+M116+M134+M138+M148+M161+M169+M178+M188</f>
        <v>121</v>
      </c>
    </row>
    <row r="192" spans="1:11" ht="12" customHeight="1">
      <c r="A192" s="384" t="s">
        <v>1204</v>
      </c>
      <c r="B192" s="384"/>
      <c r="C192" s="384"/>
      <c r="D192" s="384"/>
      <c r="E192" s="384"/>
      <c r="F192" s="384"/>
      <c r="G192" s="384"/>
      <c r="H192" s="384"/>
      <c r="I192" s="384"/>
      <c r="J192" s="384"/>
      <c r="K192" s="384"/>
    </row>
    <row r="193" spans="1:11" ht="12" customHeight="1">
      <c r="A193" s="384" t="s">
        <v>1056</v>
      </c>
      <c r="B193" s="384"/>
      <c r="C193" s="384"/>
      <c r="D193" s="384"/>
      <c r="E193" s="384"/>
      <c r="F193" s="384"/>
      <c r="G193" s="384"/>
      <c r="H193" s="384"/>
      <c r="I193" s="384"/>
      <c r="J193" s="384"/>
      <c r="K193" s="384"/>
    </row>
    <row r="195" spans="6:11" ht="12">
      <c r="F195" s="216"/>
      <c r="G195" s="216"/>
      <c r="H195" s="216"/>
      <c r="I195" s="216"/>
      <c r="J195" s="217"/>
      <c r="K195" s="218"/>
    </row>
    <row r="196" spans="6:11" ht="12">
      <c r="F196" s="216"/>
      <c r="G196" s="216"/>
      <c r="H196" s="216"/>
      <c r="I196" s="216"/>
      <c r="J196" s="217"/>
      <c r="K196" s="218"/>
    </row>
    <row r="197" spans="6:11" ht="12">
      <c r="F197" s="384"/>
      <c r="G197" s="384"/>
      <c r="H197" s="384"/>
      <c r="I197" s="384"/>
      <c r="J197" s="384"/>
      <c r="K197" s="384"/>
    </row>
    <row r="198" spans="6:11" ht="12">
      <c r="F198" s="216"/>
      <c r="G198" s="216"/>
      <c r="H198" s="216"/>
      <c r="I198" s="384"/>
      <c r="J198" s="384"/>
      <c r="K198" s="384"/>
    </row>
  </sheetData>
  <sheetProtection/>
  <protectedRanges>
    <protectedRange sqref="K131" name="Planeacion"/>
  </protectedRanges>
  <mergeCells count="310">
    <mergeCell ref="G89:G90"/>
    <mergeCell ref="L80:L90"/>
    <mergeCell ref="A191:K191"/>
    <mergeCell ref="A165:K165"/>
    <mergeCell ref="A166:K166"/>
    <mergeCell ref="K167:K168"/>
    <mergeCell ref="J176:J177"/>
    <mergeCell ref="K188:K190"/>
    <mergeCell ref="J186:J187"/>
    <mergeCell ref="K51:K52"/>
    <mergeCell ref="A32:A39"/>
    <mergeCell ref="K105:K111"/>
    <mergeCell ref="J93:J94"/>
    <mergeCell ref="I93:I94"/>
    <mergeCell ref="A47:A48"/>
    <mergeCell ref="A40:A46"/>
    <mergeCell ref="C42:C43"/>
    <mergeCell ref="A51:A52"/>
    <mergeCell ref="B47:B48"/>
    <mergeCell ref="A20:A21"/>
    <mergeCell ref="A19:K19"/>
    <mergeCell ref="K20:K21"/>
    <mergeCell ref="K30:K31"/>
    <mergeCell ref="A28:K28"/>
    <mergeCell ref="B22:B26"/>
    <mergeCell ref="A30:A31"/>
    <mergeCell ref="A22:A27"/>
    <mergeCell ref="J30:J31"/>
    <mergeCell ref="I30:I31"/>
    <mergeCell ref="A53:A55"/>
    <mergeCell ref="A56:A62"/>
    <mergeCell ref="I51:I52"/>
    <mergeCell ref="C30:C31"/>
    <mergeCell ref="C51:C52"/>
    <mergeCell ref="D51:D52"/>
    <mergeCell ref="B61:B62"/>
    <mergeCell ref="C13:C14"/>
    <mergeCell ref="D20:D21"/>
    <mergeCell ref="A18:K18"/>
    <mergeCell ref="E20:F20"/>
    <mergeCell ref="E30:F30"/>
    <mergeCell ref="A146:A147"/>
    <mergeCell ref="B80:B82"/>
    <mergeCell ref="B78:B79"/>
    <mergeCell ref="B13:B17"/>
    <mergeCell ref="C20:C21"/>
    <mergeCell ref="J20:J21"/>
    <mergeCell ref="B30:B31"/>
    <mergeCell ref="B38:B39"/>
    <mergeCell ref="D114:D115"/>
    <mergeCell ref="J78:J79"/>
    <mergeCell ref="C68:C72"/>
    <mergeCell ref="E65:F65"/>
    <mergeCell ref="B35:B36"/>
    <mergeCell ref="B20:B21"/>
    <mergeCell ref="I20:I21"/>
    <mergeCell ref="B89:B90"/>
    <mergeCell ref="C89:C90"/>
    <mergeCell ref="D89:D90"/>
    <mergeCell ref="C105:C109"/>
    <mergeCell ref="C114:C115"/>
    <mergeCell ref="J65:J66"/>
    <mergeCell ref="D103:D104"/>
    <mergeCell ref="E103:F103"/>
    <mergeCell ref="G103:H103"/>
    <mergeCell ref="I103:I104"/>
    <mergeCell ref="I146:I147"/>
    <mergeCell ref="E186:F186"/>
    <mergeCell ref="A102:M102"/>
    <mergeCell ref="A103:A104"/>
    <mergeCell ref="G146:H146"/>
    <mergeCell ref="B146:B147"/>
    <mergeCell ref="K103:K104"/>
    <mergeCell ref="J146:J147"/>
    <mergeCell ref="J103:J104"/>
    <mergeCell ref="C186:C187"/>
    <mergeCell ref="E146:F146"/>
    <mergeCell ref="D176:D177"/>
    <mergeCell ref="C167:C168"/>
    <mergeCell ref="C65:C66"/>
    <mergeCell ref="C148:C149"/>
    <mergeCell ref="D78:D79"/>
    <mergeCell ref="A101:M101"/>
    <mergeCell ref="E89:E90"/>
    <mergeCell ref="F89:F90"/>
    <mergeCell ref="D186:D187"/>
    <mergeCell ref="A76:K76"/>
    <mergeCell ref="E176:F176"/>
    <mergeCell ref="K186:K187"/>
    <mergeCell ref="I136:I137"/>
    <mergeCell ref="I114:I115"/>
    <mergeCell ref="K178:K183"/>
    <mergeCell ref="A134:K134"/>
    <mergeCell ref="K148:K156"/>
    <mergeCell ref="K161:K164"/>
    <mergeCell ref="B155:B156"/>
    <mergeCell ref="B126:B129"/>
    <mergeCell ref="K159:K160"/>
    <mergeCell ref="D136:D137"/>
    <mergeCell ref="K67:K74"/>
    <mergeCell ref="K78:K79"/>
    <mergeCell ref="E78:F78"/>
    <mergeCell ref="K146:K147"/>
    <mergeCell ref="G159:H159"/>
    <mergeCell ref="C103:C104"/>
    <mergeCell ref="K65:K66"/>
    <mergeCell ref="D30:D31"/>
    <mergeCell ref="A49:K49"/>
    <mergeCell ref="A64:K64"/>
    <mergeCell ref="A77:K77"/>
    <mergeCell ref="B67:B72"/>
    <mergeCell ref="D65:D66"/>
    <mergeCell ref="A50:K50"/>
    <mergeCell ref="A65:A66"/>
    <mergeCell ref="J51:J52"/>
    <mergeCell ref="A186:A187"/>
    <mergeCell ref="B186:B187"/>
    <mergeCell ref="A167:A168"/>
    <mergeCell ref="B148:B150"/>
    <mergeCell ref="A159:A160"/>
    <mergeCell ref="B152:B154"/>
    <mergeCell ref="A184:K184"/>
    <mergeCell ref="A185:K185"/>
    <mergeCell ref="A174:K174"/>
    <mergeCell ref="A178:A181"/>
    <mergeCell ref="B167:B168"/>
    <mergeCell ref="G167:H167"/>
    <mergeCell ref="B159:B160"/>
    <mergeCell ref="C146:C147"/>
    <mergeCell ref="C176:C177"/>
    <mergeCell ref="J167:J168"/>
    <mergeCell ref="A157:K157"/>
    <mergeCell ref="A158:K158"/>
    <mergeCell ref="B172:B173"/>
    <mergeCell ref="A161:A164"/>
    <mergeCell ref="B163:B164"/>
    <mergeCell ref="I159:I160"/>
    <mergeCell ref="I167:I168"/>
    <mergeCell ref="A188:A190"/>
    <mergeCell ref="B189:B190"/>
    <mergeCell ref="A145:K145"/>
    <mergeCell ref="K176:K177"/>
    <mergeCell ref="B176:B177"/>
    <mergeCell ref="J159:J160"/>
    <mergeCell ref="D167:D168"/>
    <mergeCell ref="I176:I177"/>
    <mergeCell ref="B178:B181"/>
    <mergeCell ref="E167:F167"/>
    <mergeCell ref="C159:C160"/>
    <mergeCell ref="B114:B115"/>
    <mergeCell ref="D159:D160"/>
    <mergeCell ref="D146:D147"/>
    <mergeCell ref="B117:B118"/>
    <mergeCell ref="A144:K144"/>
    <mergeCell ref="E159:F159"/>
    <mergeCell ref="A148:A154"/>
    <mergeCell ref="C93:C94"/>
    <mergeCell ref="C136:C137"/>
    <mergeCell ref="B123:B125"/>
    <mergeCell ref="A105:A111"/>
    <mergeCell ref="A114:A115"/>
    <mergeCell ref="A123:A125"/>
    <mergeCell ref="A119:A122"/>
    <mergeCell ref="A116:A118"/>
    <mergeCell ref="B103:B104"/>
    <mergeCell ref="J114:J115"/>
    <mergeCell ref="K138:K142"/>
    <mergeCell ref="C123:C125"/>
    <mergeCell ref="K114:K115"/>
    <mergeCell ref="A126:A131"/>
    <mergeCell ref="E136:F136"/>
    <mergeCell ref="J138:J141"/>
    <mergeCell ref="J136:J137"/>
    <mergeCell ref="K136:K137"/>
    <mergeCell ref="G136:H136"/>
    <mergeCell ref="I198:K198"/>
    <mergeCell ref="F197:K197"/>
    <mergeCell ref="A192:K192"/>
    <mergeCell ref="A193:K193"/>
    <mergeCell ref="A93:A94"/>
    <mergeCell ref="A138:A143"/>
    <mergeCell ref="I186:I187"/>
    <mergeCell ref="D93:D94"/>
    <mergeCell ref="E114:F114"/>
    <mergeCell ref="B93:B94"/>
    <mergeCell ref="K93:K94"/>
    <mergeCell ref="A155:A156"/>
    <mergeCell ref="I78:I79"/>
    <mergeCell ref="A63:K63"/>
    <mergeCell ref="B65:B66"/>
    <mergeCell ref="A78:A79"/>
    <mergeCell ref="E93:F93"/>
    <mergeCell ref="B136:B137"/>
    <mergeCell ref="A92:K92"/>
    <mergeCell ref="A136:A137"/>
    <mergeCell ref="A9:A12"/>
    <mergeCell ref="A67:A74"/>
    <mergeCell ref="K53:K62"/>
    <mergeCell ref="E51:F51"/>
    <mergeCell ref="C80:C82"/>
    <mergeCell ref="B53:B55"/>
    <mergeCell ref="A80:A82"/>
    <mergeCell ref="A13:A17"/>
    <mergeCell ref="C78:C79"/>
    <mergeCell ref="K33:K48"/>
    <mergeCell ref="A182:A183"/>
    <mergeCell ref="A135:K135"/>
    <mergeCell ref="A176:A177"/>
    <mergeCell ref="A91:K91"/>
    <mergeCell ref="B40:B44"/>
    <mergeCell ref="B170:B171"/>
    <mergeCell ref="A175:K175"/>
    <mergeCell ref="I65:I66"/>
    <mergeCell ref="A83:A86"/>
    <mergeCell ref="B51:B52"/>
    <mergeCell ref="A4:M4"/>
    <mergeCell ref="A5:M5"/>
    <mergeCell ref="B121:B122"/>
    <mergeCell ref="G114:H114"/>
    <mergeCell ref="B105:B110"/>
    <mergeCell ref="A112:K112"/>
    <mergeCell ref="A113:K113"/>
    <mergeCell ref="A6:M6"/>
    <mergeCell ref="L7:L8"/>
    <mergeCell ref="M7:M8"/>
    <mergeCell ref="A1:B3"/>
    <mergeCell ref="C1:J1"/>
    <mergeCell ref="K1:M1"/>
    <mergeCell ref="C2:J2"/>
    <mergeCell ref="K2:M2"/>
    <mergeCell ref="C3:J3"/>
    <mergeCell ref="K3:M3"/>
    <mergeCell ref="J7:K7"/>
    <mergeCell ref="I7:I8"/>
    <mergeCell ref="G7:H7"/>
    <mergeCell ref="A7:A8"/>
    <mergeCell ref="B7:B8"/>
    <mergeCell ref="C7:C8"/>
    <mergeCell ref="D7:D8"/>
    <mergeCell ref="E7:F7"/>
    <mergeCell ref="G176:H176"/>
    <mergeCell ref="G186:H186"/>
    <mergeCell ref="G20:H20"/>
    <mergeCell ref="G30:H30"/>
    <mergeCell ref="G51:H51"/>
    <mergeCell ref="G65:H65"/>
    <mergeCell ref="G78:H78"/>
    <mergeCell ref="G93:H93"/>
    <mergeCell ref="A29:K29"/>
    <mergeCell ref="B182:B183"/>
    <mergeCell ref="L10:L17"/>
    <mergeCell ref="M10:M17"/>
    <mergeCell ref="L20:L21"/>
    <mergeCell ref="M20:M21"/>
    <mergeCell ref="L30:L31"/>
    <mergeCell ref="M30:M31"/>
    <mergeCell ref="L22:L27"/>
    <mergeCell ref="M22:M27"/>
    <mergeCell ref="M114:M115"/>
    <mergeCell ref="L51:L52"/>
    <mergeCell ref="M51:M52"/>
    <mergeCell ref="L65:L66"/>
    <mergeCell ref="M65:M66"/>
    <mergeCell ref="L78:L79"/>
    <mergeCell ref="M78:M79"/>
    <mergeCell ref="M136:M137"/>
    <mergeCell ref="L146:L147"/>
    <mergeCell ref="M146:M147"/>
    <mergeCell ref="L159:L160"/>
    <mergeCell ref="M159:M160"/>
    <mergeCell ref="L93:L94"/>
    <mergeCell ref="M93:M94"/>
    <mergeCell ref="L103:L104"/>
    <mergeCell ref="M103:M104"/>
    <mergeCell ref="L114:L115"/>
    <mergeCell ref="L167:L168"/>
    <mergeCell ref="M167:M168"/>
    <mergeCell ref="L176:L177"/>
    <mergeCell ref="M176:M177"/>
    <mergeCell ref="L186:L187"/>
    <mergeCell ref="M186:M187"/>
    <mergeCell ref="L178:L183"/>
    <mergeCell ref="M178:M183"/>
    <mergeCell ref="M80:M90"/>
    <mergeCell ref="L32:L48"/>
    <mergeCell ref="M32:M48"/>
    <mergeCell ref="L53:L62"/>
    <mergeCell ref="M53:M62"/>
    <mergeCell ref="L67:L75"/>
    <mergeCell ref="M67:M75"/>
    <mergeCell ref="M169:M173"/>
    <mergeCell ref="L138:L143"/>
    <mergeCell ref="M138:M143"/>
    <mergeCell ref="L148:L156"/>
    <mergeCell ref="M148:M156"/>
    <mergeCell ref="L95:L100"/>
    <mergeCell ref="M95:M100"/>
    <mergeCell ref="L105:L111"/>
    <mergeCell ref="M105:M111"/>
    <mergeCell ref="L136:L137"/>
    <mergeCell ref="A87:A90"/>
    <mergeCell ref="K80:K90"/>
    <mergeCell ref="L116:L133"/>
    <mergeCell ref="L188:L190"/>
    <mergeCell ref="M188:M190"/>
    <mergeCell ref="M116:M133"/>
    <mergeCell ref="L161:L164"/>
    <mergeCell ref="M161:M164"/>
    <mergeCell ref="A169:A173"/>
    <mergeCell ref="L169:L173"/>
  </mergeCells>
  <printOptions/>
  <pageMargins left="0.4330708661417323" right="0.2362204724409449" top="0.35433070866141736" bottom="0.35433070866141736" header="0.31496062992125984" footer="0.31496062992125984"/>
  <pageSetup horizontalDpi="600" verticalDpi="600" orientation="landscape" paperSize="123" scale="65" r:id="rId2"/>
  <headerFooter>
    <oddFooter>&amp;R&amp;P</oddFooter>
  </headerFooter>
  <rowBreaks count="12" manualBreakCount="12">
    <brk id="17" max="255" man="1"/>
    <brk id="27" max="255" man="1"/>
    <brk id="62" max="255" man="1"/>
    <brk id="90" max="255" man="1"/>
    <brk id="100" max="255" man="1"/>
    <brk id="111" max="255" man="1"/>
    <brk id="133" max="255" man="1"/>
    <brk id="143" max="255" man="1"/>
    <brk id="156" max="255" man="1"/>
    <brk id="164" max="255" man="1"/>
    <brk id="173" max="255" man="1"/>
    <brk id="18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Doris Analida Lozano Escobar</cp:lastModifiedBy>
  <cp:lastPrinted>2023-01-04T22:11:16Z</cp:lastPrinted>
  <dcterms:created xsi:type="dcterms:W3CDTF">2012-09-05T14:57:30Z</dcterms:created>
  <dcterms:modified xsi:type="dcterms:W3CDTF">2023-01-04T22:12:22Z</dcterms:modified>
  <cp:category/>
  <cp:version/>
  <cp:contentType/>
  <cp:contentStatus/>
</cp:coreProperties>
</file>